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04" yWindow="2724" windowWidth="17280" windowHeight="9780" tabRatio="863"/>
  </bookViews>
  <sheets>
    <sheet name="１差押金額計算書" sheetId="13" r:id="rId1"/>
    <sheet name="１差押金額計算書 (合算用)" sheetId="1" r:id="rId2"/>
  </sheets>
  <definedNames>
    <definedName name="_xlnm.Print_Area" localSheetId="1">'１差押金額計算書 (合算用)'!$A$1:$P$52</definedName>
    <definedName name="_xlnm.Print_Area" localSheetId="0">'１差押金額計算書'!$A$1:$L$52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<sst xmlns="http://schemas.openxmlformats.org/spreadsheetml/2006/main" xmlns:r="http://schemas.openxmlformats.org/officeDocument/2006/relationships" count="107" uniqueCount="107">
  <si>
    <t>　　今回支給分の4号及び5号の金額を算出して、差押可能額を計算します。</t>
    <rPh sb="23" eb="28">
      <t>サシオサエカノウガク</t>
    </rPh>
    <rPh sb="29" eb="31">
      <t>ケイサン</t>
    </rPh>
    <phoneticPr fontId="1"/>
  </si>
  <si>
    <t>　　　　　　〃　　　　　　　　　社会保険料等の金額</t>
    <rPh sb="16" eb="18">
      <t>シャカイ</t>
    </rPh>
    <rPh sb="18" eb="20">
      <t>ホケン</t>
    </rPh>
    <rPh sb="20" eb="21">
      <t>リョウ</t>
    </rPh>
    <rPh sb="21" eb="22">
      <t>トウ</t>
    </rPh>
    <rPh sb="23" eb="24">
      <t>キン</t>
    </rPh>
    <phoneticPr fontId="1"/>
  </si>
  <si>
    <t>①－（②の「計」欄）</t>
    <rPh sb="6" eb="7">
      <t>ケイ</t>
    </rPh>
    <phoneticPr fontId="1"/>
  </si>
  <si>
    <t>実金額(円)</t>
    <rPh sb="0" eb="1">
      <t>ジツ</t>
    </rPh>
    <rPh sb="1" eb="3">
      <t>キンガク</t>
    </rPh>
    <rPh sb="4" eb="5">
      <t>エン</t>
    </rPh>
    <phoneticPr fontId="1"/>
  </si>
  <si>
    <t>支給２（後支給）
実金額（円）</t>
    <rPh sb="0" eb="2">
      <t>シキュウ</t>
    </rPh>
    <rPh sb="4" eb="5">
      <t>アト</t>
    </rPh>
    <rPh sb="5" eb="7">
      <t>シキュウ</t>
    </rPh>
    <rPh sb="9" eb="10">
      <t>ジツ</t>
    </rPh>
    <rPh sb="10" eb="11">
      <t>キン</t>
    </rPh>
    <rPh sb="11" eb="12">
      <t>ガク</t>
    </rPh>
    <rPh sb="13" eb="14">
      <t>エン</t>
    </rPh>
    <phoneticPr fontId="1"/>
  </si>
  <si>
    <r>
      <t>　　　　　　　　　　　　　　　　　　　　問い合せ先　</t>
    </r>
    <r>
      <rPr>
        <sz val="11"/>
        <color auto="1"/>
        <rFont val="ＭＳ Ｐゴシック"/>
      </rPr>
      <t>裾野市役所総務部税務課
　　　　　　　　　　　　　　　　　　　　　　　　　　　　TEL ０５５－９９５－１８１１
　　　　　　　　　　　　　　　　　　　　　　　　　　　　FAX ０５５－９９５－１８６３</t>
    </r>
    <rPh sb="20" eb="21">
      <t>ト</t>
    </rPh>
    <rPh sb="22" eb="23">
      <t>アワ</t>
    </rPh>
    <rPh sb="24" eb="25">
      <t>サキ</t>
    </rPh>
    <rPh sb="26" eb="28">
      <t>スソノ</t>
    </rPh>
    <rPh sb="28" eb="31">
      <t>シヤクショ</t>
    </rPh>
    <rPh sb="31" eb="33">
      <t>ソウム</t>
    </rPh>
    <rPh sb="33" eb="34">
      <t>ブ</t>
    </rPh>
    <rPh sb="34" eb="36">
      <t>ゼイム</t>
    </rPh>
    <rPh sb="36" eb="37">
      <t>カ</t>
    </rPh>
    <phoneticPr fontId="1"/>
  </si>
  <si>
    <t>払込方法が振込のとき</t>
    <rPh sb="0" eb="2">
      <t>ハライコミ</t>
    </rPh>
    <rPh sb="2" eb="4">
      <t>ホウホウ</t>
    </rPh>
    <rPh sb="5" eb="7">
      <t>フリコミ</t>
    </rPh>
    <phoneticPr fontId="1"/>
  </si>
  <si>
    <t>裾野市役所税務課　宛</t>
    <rPh sb="0" eb="2">
      <t>スソノ</t>
    </rPh>
    <rPh sb="2" eb="5">
      <t>シヤクショ</t>
    </rPh>
    <rPh sb="5" eb="7">
      <t>ゼイム</t>
    </rPh>
    <rPh sb="7" eb="8">
      <t>カ</t>
    </rPh>
    <rPh sb="9" eb="10">
      <t>アテ</t>
    </rPh>
    <phoneticPr fontId="1"/>
  </si>
  <si>
    <t>支給２</t>
    <rPh sb="0" eb="2">
      <t>シキュウ</t>
    </rPh>
    <phoneticPr fontId="1"/>
  </si>
  <si>
    <t>給料等から差し引いている源泉徴収所得税</t>
    <rPh sb="0" eb="2">
      <t>キュウリョウ</t>
    </rPh>
    <rPh sb="2" eb="3">
      <t>トウ</t>
    </rPh>
    <rPh sb="5" eb="6">
      <t>サ</t>
    </rPh>
    <rPh sb="7" eb="8">
      <t>ヒ</t>
    </rPh>
    <rPh sb="12" eb="14">
      <t>ゲンセン</t>
    </rPh>
    <rPh sb="14" eb="16">
      <t>チョウシュウ</t>
    </rPh>
    <rPh sb="16" eb="18">
      <t>ショトク</t>
    </rPh>
    <rPh sb="18" eb="19">
      <t>ゼイ</t>
    </rPh>
    <phoneticPr fontId="1"/>
  </si>
  <si>
    <t>調整後金額（円）</t>
    <rPh sb="0" eb="2">
      <t>チョウセイ</t>
    </rPh>
    <rPh sb="2" eb="3">
      <t>ゴ</t>
    </rPh>
    <rPh sb="3" eb="4">
      <t>キン</t>
    </rPh>
    <rPh sb="4" eb="5">
      <t>ガク</t>
    </rPh>
    <rPh sb="6" eb="7">
      <t>エン</t>
    </rPh>
    <phoneticPr fontId="1"/>
  </si>
  <si>
    <t>給料等の支給額</t>
  </si>
  <si>
    <t>→端数調整後、「１号」欄へ転記</t>
    <rPh sb="1" eb="3">
      <t>ハスウ</t>
    </rPh>
    <rPh sb="3" eb="6">
      <t>チョウセイゴ</t>
    </rPh>
    <rPh sb="9" eb="10">
      <t>ゴウ</t>
    </rPh>
    <rPh sb="11" eb="12">
      <t>ラン</t>
    </rPh>
    <rPh sb="13" eb="15">
      <t>テンキ</t>
    </rPh>
    <phoneticPr fontId="1"/>
  </si>
  <si>
    <t>支給１
調整後金額（円）</t>
    <rPh sb="0" eb="2">
      <t>シキュウ</t>
    </rPh>
    <rPh sb="4" eb="6">
      <t>チョウセイ</t>
    </rPh>
    <rPh sb="6" eb="7">
      <t>ゴ</t>
    </rPh>
    <rPh sb="7" eb="8">
      <t>キン</t>
    </rPh>
    <rPh sb="8" eb="9">
      <t>ガク</t>
    </rPh>
    <rPh sb="10" eb="11">
      <t>エン</t>
    </rPh>
    <phoneticPr fontId="1"/>
  </si>
  <si>
    <t>　このたび、市税滞納処分のため、差押えをしました給与債権については、国税徴収法第76条第1項の規定に基づき差押えが禁止されている金額がありますので、この計算書により差押金額を算定し、裾野市宛に送付してください。</t>
    <rPh sb="6" eb="7">
      <t>シ</t>
    </rPh>
    <rPh sb="7" eb="8">
      <t>ゼイ</t>
    </rPh>
    <rPh sb="8" eb="10">
      <t>タイノウ</t>
    </rPh>
    <rPh sb="10" eb="12">
      <t>ショブン</t>
    </rPh>
    <rPh sb="16" eb="18">
      <t>サシオサ</t>
    </rPh>
    <rPh sb="24" eb="26">
      <t>キュウヨ</t>
    </rPh>
    <rPh sb="26" eb="28">
      <t>サイケン</t>
    </rPh>
    <rPh sb="34" eb="36">
      <t>コクゼイ</t>
    </rPh>
    <rPh sb="36" eb="38">
      <t>チョウシュウ</t>
    </rPh>
    <rPh sb="38" eb="39">
      <t>ホウ</t>
    </rPh>
    <rPh sb="39" eb="40">
      <t>ダイ</t>
    </rPh>
    <rPh sb="42" eb="43">
      <t>ジョウ</t>
    </rPh>
    <rPh sb="43" eb="44">
      <t>ダイ</t>
    </rPh>
    <rPh sb="45" eb="46">
      <t>コウ</t>
    </rPh>
    <rPh sb="47" eb="49">
      <t>キテイ</t>
    </rPh>
    <rPh sb="50" eb="51">
      <t>モト</t>
    </rPh>
    <rPh sb="53" eb="55">
      <t>サシオサ</t>
    </rPh>
    <rPh sb="57" eb="59">
      <t>キンシ</t>
    </rPh>
    <rPh sb="64" eb="66">
      <t>キンガク</t>
    </rPh>
    <rPh sb="76" eb="78">
      <t>ケイサン</t>
    </rPh>
    <rPh sb="78" eb="79">
      <t>ショ</t>
    </rPh>
    <rPh sb="82" eb="84">
      <t>サシオサ</t>
    </rPh>
    <rPh sb="84" eb="85">
      <t>キン</t>
    </rPh>
    <rPh sb="85" eb="86">
      <t>ガク</t>
    </rPh>
    <rPh sb="87" eb="89">
      <t>サンテイ</t>
    </rPh>
    <rPh sb="91" eb="94">
      <t>スソノシ</t>
    </rPh>
    <rPh sb="94" eb="95">
      <t>ア</t>
    </rPh>
    <rPh sb="96" eb="98">
      <t>ソウフ</t>
    </rPh>
    <phoneticPr fontId="1"/>
  </si>
  <si>
    <t>　　　　　ア．①の給料等の月額については、切り捨てる。</t>
    <rPh sb="9" eb="11">
      <t>キュウリョウ</t>
    </rPh>
    <rPh sb="11" eb="12">
      <t>トウ</t>
    </rPh>
    <rPh sb="13" eb="15">
      <t>ゲツガク</t>
    </rPh>
    <rPh sb="21" eb="22">
      <t>キ</t>
    </rPh>
    <rPh sb="23" eb="24">
      <t>ス</t>
    </rPh>
    <phoneticPr fontId="1"/>
  </si>
  <si>
    <t>計算上の留意点</t>
    <rPh sb="0" eb="2">
      <t>ケイサン</t>
    </rPh>
    <rPh sb="2" eb="3">
      <t>ウエ</t>
    </rPh>
    <rPh sb="4" eb="6">
      <t>リュウイ</t>
    </rPh>
    <rPh sb="6" eb="7">
      <t>テン</t>
    </rPh>
    <phoneticPr fontId="1"/>
  </si>
  <si>
    <r>
      <t>→端数調整後、</t>
    </r>
    <r>
      <rPr>
        <sz val="11"/>
        <color auto="1"/>
        <rFont val="ＭＳ Ｐゴシック"/>
      </rPr>
      <t>①欄へ転記</t>
    </r>
    <rPh sb="1" eb="2">
      <t>ハ</t>
    </rPh>
    <rPh sb="2" eb="3">
      <t>スウ</t>
    </rPh>
    <rPh sb="3" eb="5">
      <t>チョウセイ</t>
    </rPh>
    <rPh sb="5" eb="6">
      <t>ゴ</t>
    </rPh>
    <rPh sb="8" eb="9">
      <t>ラン</t>
    </rPh>
    <rPh sb="10" eb="12">
      <t>テンキ</t>
    </rPh>
    <phoneticPr fontId="1"/>
  </si>
  <si>
    <t>区分</t>
    <rPh sb="0" eb="2">
      <t>クブン</t>
    </rPh>
    <phoneticPr fontId="1"/>
  </si>
  <si>
    <t>　差押金の払込方法　　該当する方法に✓してください。</t>
    <rPh sb="1" eb="3">
      <t>サシオサ</t>
    </rPh>
    <rPh sb="3" eb="4">
      <t>キン</t>
    </rPh>
    <rPh sb="5" eb="6">
      <t>ハラ</t>
    </rPh>
    <rPh sb="6" eb="7">
      <t>コ</t>
    </rPh>
    <rPh sb="7" eb="9">
      <t>ホウホウ</t>
    </rPh>
    <rPh sb="11" eb="13">
      <t>ガイトウ</t>
    </rPh>
    <rPh sb="15" eb="17">
      <t>ホウホウ</t>
    </rPh>
    <phoneticPr fontId="1"/>
  </si>
  <si>
    <t>②国税徴収法</t>
    <rPh sb="1" eb="3">
      <t>コクゼイ</t>
    </rPh>
    <rPh sb="3" eb="5">
      <t>チョウシュウ</t>
    </rPh>
    <rPh sb="5" eb="6">
      <t>ホウ</t>
    </rPh>
    <phoneticPr fontId="1"/>
  </si>
  <si>
    <t>事業所名（　　　　　　　　　　　　　　　　　　　）</t>
  </si>
  <si>
    <t>１号</t>
    <rPh sb="1" eb="2">
      <t>ゴウ</t>
    </rPh>
    <phoneticPr fontId="1"/>
  </si>
  <si>
    <t>　第76条第1項</t>
    <rPh sb="1" eb="2">
      <t>ダイ</t>
    </rPh>
    <rPh sb="4" eb="5">
      <t>ジョウ</t>
    </rPh>
    <rPh sb="5" eb="6">
      <t>ダイ</t>
    </rPh>
    <rPh sb="7" eb="8">
      <t>コウ</t>
    </rPh>
    <phoneticPr fontId="1"/>
  </si>
  <si>
    <t>割合：</t>
    <rPh sb="0" eb="2">
      <t>ワリアイ</t>
    </rPh>
    <phoneticPr fontId="1"/>
  </si>
  <si>
    <t>２号</t>
    <rPh sb="1" eb="2">
      <t>ゴウ</t>
    </rPh>
    <phoneticPr fontId="1"/>
  </si>
  <si>
    <t>※１　家族人数とは、滞納者本人に、滞納者と生計を一にする配偶者（事実上の配偶者を含む）その他の親族数を加えた</t>
  </si>
  <si>
    <t>　　　　　　〃　　　　　　　　　住民税額</t>
    <rPh sb="16" eb="18">
      <t>ジュウミン</t>
    </rPh>
    <rPh sb="18" eb="20">
      <t>ゼイガク</t>
    </rPh>
    <phoneticPr fontId="1"/>
  </si>
  <si>
    <t>差押金額計算書（給料等）</t>
    <rPh sb="0" eb="2">
      <t>サシオサエ</t>
    </rPh>
    <rPh sb="2" eb="4">
      <t>キンガク</t>
    </rPh>
    <rPh sb="4" eb="6">
      <t>ケイサン</t>
    </rPh>
    <rPh sb="6" eb="7">
      <t>ショ</t>
    </rPh>
    <rPh sb="8" eb="10">
      <t>キュウリョウ</t>
    </rPh>
    <rPh sb="10" eb="11">
      <t>トウ</t>
    </rPh>
    <phoneticPr fontId="1"/>
  </si>
  <si>
    <t>　に定める</t>
    <rPh sb="2" eb="3">
      <t>サダ</t>
    </rPh>
    <phoneticPr fontId="1"/>
  </si>
  <si>
    <t>差引(控除)</t>
  </si>
  <si>
    <t>３号</t>
    <rPh sb="1" eb="2">
      <t>ゴウ</t>
    </rPh>
    <phoneticPr fontId="1"/>
  </si>
  <si>
    <t>支給の基礎となる期間：</t>
    <rPh sb="0" eb="2">
      <t>シキュウ</t>
    </rPh>
    <rPh sb="3" eb="5">
      <t>キソ</t>
    </rPh>
    <rPh sb="8" eb="10">
      <t>キカン</t>
    </rPh>
    <phoneticPr fontId="1"/>
  </si>
  <si>
    <t>区分</t>
    <rPh sb="0" eb="1">
      <t>ク</t>
    </rPh>
    <rPh sb="1" eb="2">
      <t>ブン</t>
    </rPh>
    <phoneticPr fontId="1"/>
  </si>
  <si>
    <t>　　支給額及び1～3号の金額を合算して計算します。その4号および5号の金額から、先の支給の金額を差し引きし、</t>
    <rPh sb="10" eb="11">
      <t>ゴウ</t>
    </rPh>
    <rPh sb="19" eb="21">
      <t>ケイサン</t>
    </rPh>
    <rPh sb="35" eb="37">
      <t>キンガク</t>
    </rPh>
    <rPh sb="40" eb="41">
      <t>サキ</t>
    </rPh>
    <rPh sb="42" eb="44">
      <t>シキュウ</t>
    </rPh>
    <rPh sb="45" eb="47">
      <t>キンガク</t>
    </rPh>
    <rPh sb="48" eb="49">
      <t>サ</t>
    </rPh>
    <rPh sb="50" eb="51">
      <t>ヒ</t>
    </rPh>
    <phoneticPr fontId="1"/>
  </si>
  <si>
    <t>　差押禁止額</t>
    <rPh sb="1" eb="3">
      <t>サシオサエ</t>
    </rPh>
    <rPh sb="3" eb="5">
      <t>キンシ</t>
    </rPh>
    <rPh sb="5" eb="6">
      <t>ガク</t>
    </rPh>
    <phoneticPr fontId="1"/>
  </si>
  <si>
    <t>４号</t>
    <rPh sb="1" eb="2">
      <t>ゴウ</t>
    </rPh>
    <phoneticPr fontId="1"/>
  </si>
  <si>
    <t>　　今回支給分の4号及び5号の金額を算出して、差押可能額を計算します。</t>
  </si>
  <si>
    <t>５号</t>
    <rPh sb="1" eb="2">
      <t>ゴウ</t>
    </rPh>
    <phoneticPr fontId="1"/>
  </si>
  <si>
    <t>計</t>
    <rPh sb="0" eb="1">
      <t>ケイ</t>
    </rPh>
    <phoneticPr fontId="1"/>
  </si>
  <si>
    <t/>
  </si>
  <si>
    <t>1号+2号+3号+4号+5号の合計金額</t>
    <rPh sb="13" eb="14">
      <t>ゴウ</t>
    </rPh>
    <rPh sb="15" eb="17">
      <t>ゴウケイ</t>
    </rPh>
    <rPh sb="17" eb="19">
      <t>キンガク</t>
    </rPh>
    <phoneticPr fontId="1"/>
  </si>
  <si>
    <t>納入書により払込</t>
  </si>
  <si>
    <t>当市への振込金額</t>
    <rPh sb="0" eb="2">
      <t>トウシ</t>
    </rPh>
    <rPh sb="4" eb="6">
      <t>フリコミ</t>
    </rPh>
    <rPh sb="6" eb="8">
      <t>キンガク</t>
    </rPh>
    <phoneticPr fontId="1"/>
  </si>
  <si>
    <t>※１　家族人数とは、滞納者本人に、滞納者と生計を一にする配偶者（事実上の配偶者を含む）その他の親族数を</t>
  </si>
  <si>
    <t>差押可能額 ※2</t>
    <rPh sb="0" eb="2">
      <t>サシオサエ</t>
    </rPh>
    <rPh sb="2" eb="4">
      <t>カノウ</t>
    </rPh>
    <rPh sb="4" eb="5">
      <t>ガク</t>
    </rPh>
    <phoneticPr fontId="1"/>
  </si>
  <si>
    <t>差押金額 ※3</t>
    <rPh sb="0" eb="2">
      <t>サシオサエ</t>
    </rPh>
    <rPh sb="2" eb="4">
      <t>キンガク</t>
    </rPh>
    <phoneticPr fontId="1"/>
  </si>
  <si>
    <t>令和　　　年　　　月　　　日支給 （ 給料・賞与 )</t>
    <rPh sb="0" eb="2">
      <t>レイワ</t>
    </rPh>
    <rPh sb="5" eb="6">
      <t>ネン</t>
    </rPh>
    <rPh sb="9" eb="10">
      <t>ゲツ</t>
    </rPh>
    <rPh sb="13" eb="14">
      <t>ヒ</t>
    </rPh>
    <rPh sb="14" eb="16">
      <t>シキュウ</t>
    </rPh>
    <rPh sb="19" eb="20">
      <t>キュウ</t>
    </rPh>
    <rPh sb="20" eb="21">
      <t>リョウ</t>
    </rPh>
    <rPh sb="22" eb="24">
      <t>ショウヨ</t>
    </rPh>
    <phoneticPr fontId="1"/>
  </si>
  <si>
    <t>差額(控除)計算</t>
    <rPh sb="0" eb="2">
      <t>サガク</t>
    </rPh>
    <rPh sb="3" eb="5">
      <t>コウジョ</t>
    </rPh>
    <rPh sb="6" eb="8">
      <t>ケイサン</t>
    </rPh>
    <phoneticPr fontId="1"/>
  </si>
  <si>
    <t>　　(他に、按分する方法もあります。なお、4号の金額は、一月（期間）ごとです。)</t>
  </si>
  <si>
    <t>　　　　一月以上のときは1,000円未満の端数を、それぞれ次のように計算してください。</t>
    <rPh sb="4" eb="5">
      <t>イチ</t>
    </rPh>
    <rPh sb="5" eb="6">
      <t>ツキ</t>
    </rPh>
    <rPh sb="6" eb="8">
      <t>イジョウ</t>
    </rPh>
    <rPh sb="17" eb="18">
      <t>エン</t>
    </rPh>
    <rPh sb="18" eb="20">
      <t>ミマン</t>
    </rPh>
    <rPh sb="21" eb="23">
      <t>ハスウ</t>
    </rPh>
    <rPh sb="29" eb="30">
      <t>ツギ</t>
    </rPh>
    <phoneticPr fontId="1"/>
  </si>
  <si>
    <t>　　　　　イ．②の国税徴収法第76条第1項に定める差押禁止額については切り上げる。</t>
    <rPh sb="9" eb="11">
      <t>コクゼイ</t>
    </rPh>
    <rPh sb="11" eb="13">
      <t>チョウシュウ</t>
    </rPh>
    <rPh sb="13" eb="14">
      <t>ホウ</t>
    </rPh>
    <rPh sb="14" eb="15">
      <t>ダイ</t>
    </rPh>
    <rPh sb="17" eb="18">
      <t>ジョウ</t>
    </rPh>
    <rPh sb="18" eb="19">
      <t>ダイ</t>
    </rPh>
    <rPh sb="20" eb="21">
      <t>コウ</t>
    </rPh>
    <rPh sb="22" eb="23">
      <t>サダ</t>
    </rPh>
    <rPh sb="25" eb="27">
      <t>サシオサエ</t>
    </rPh>
    <rPh sb="27" eb="29">
      <t>キンシ</t>
    </rPh>
    <rPh sb="29" eb="30">
      <t>ガク</t>
    </rPh>
    <rPh sb="35" eb="36">
      <t>キ</t>
    </rPh>
    <rPh sb="37" eb="38">
      <t>ア</t>
    </rPh>
    <phoneticPr fontId="1"/>
  </si>
  <si>
    <t>　（ＦＡＸ ０５５－９９５－１８６３）</t>
  </si>
  <si>
    <r>
      <t>）</t>
    </r>
    <r>
      <rPr>
        <sz val="11"/>
        <color auto="1"/>
        <rFont val="ＭＳ Ｐゴシック"/>
      </rPr>
      <t>に対応する金額 ※1</t>
    </r>
  </si>
  <si>
    <t>　　　　〃　　　　　　　社会保険料等の金額</t>
    <rPh sb="12" eb="14">
      <t>シャカイ</t>
    </rPh>
    <rPh sb="14" eb="16">
      <t>ホケン</t>
    </rPh>
    <rPh sb="16" eb="17">
      <t>リョウ</t>
    </rPh>
    <rPh sb="17" eb="18">
      <t>トウ</t>
    </rPh>
    <rPh sb="19" eb="20">
      <t>キン</t>
    </rPh>
    <phoneticPr fontId="1"/>
  </si>
  <si>
    <t>ご不明な点等がございましたら、下記までお問い合せください。</t>
    <rPh sb="5" eb="6">
      <t>トウ</t>
    </rPh>
    <phoneticPr fontId="1"/>
  </si>
  <si>
    <t>給料等から差し引く源泉徴収所得税額</t>
    <rPh sb="0" eb="2">
      <t>キュウリョウ</t>
    </rPh>
    <rPh sb="2" eb="3">
      <t>トウ</t>
    </rPh>
    <rPh sb="5" eb="6">
      <t>サ</t>
    </rPh>
    <rPh sb="7" eb="8">
      <t>ヒ</t>
    </rPh>
    <rPh sb="9" eb="11">
      <t>ゲンセン</t>
    </rPh>
    <rPh sb="11" eb="13">
      <t>チョウシュウ</t>
    </rPh>
    <rPh sb="13" eb="15">
      <t>ショトク</t>
    </rPh>
    <rPh sb="15" eb="16">
      <t>ゼイ</t>
    </rPh>
    <rPh sb="16" eb="17">
      <t>ガク</t>
    </rPh>
    <phoneticPr fontId="1"/>
  </si>
  <si>
    <t>支給２
調整後金額（円）</t>
    <rPh sb="0" eb="2">
      <t>シキュウ</t>
    </rPh>
    <rPh sb="4" eb="6">
      <t>チョウセイ</t>
    </rPh>
    <rPh sb="6" eb="7">
      <t>ゴ</t>
    </rPh>
    <rPh sb="7" eb="8">
      <t>キン</t>
    </rPh>
    <rPh sb="8" eb="9">
      <t>ガク</t>
    </rPh>
    <rPh sb="10" eb="11">
      <t>エン</t>
    </rPh>
    <phoneticPr fontId="1"/>
  </si>
  <si>
    <t>　　　　〃　　　　　　　住民税額</t>
    <rPh sb="12" eb="15">
      <t>ジュウミンゼイ</t>
    </rPh>
    <rPh sb="15" eb="16">
      <t>ガク</t>
    </rPh>
    <phoneticPr fontId="1"/>
  </si>
  <si>
    <t>.</t>
  </si>
  <si>
    <t>ただし、｛①-(1号+2号+3号)｝の金額の方が小さいときには、その金額</t>
    <rPh sb="19" eb="21">
      <t>キンガク</t>
    </rPh>
    <rPh sb="22" eb="23">
      <t>ホウ</t>
    </rPh>
    <rPh sb="24" eb="25">
      <t>チイ</t>
    </rPh>
    <rPh sb="34" eb="36">
      <t>キンガク</t>
    </rPh>
    <phoneticPr fontId="1"/>
  </si>
  <si>
    <t>支給１（先支給）
実金額（円）</t>
    <rPh sb="4" eb="5">
      <t>サキ</t>
    </rPh>
    <rPh sb="5" eb="7">
      <t>シキュウ</t>
    </rPh>
    <rPh sb="9" eb="10">
      <t>ジツ</t>
    </rPh>
    <phoneticPr fontId="1"/>
  </si>
  <si>
    <t>　　(他に、按分する方法もあります。なお、4号の金額は、一月（期間）ごとです。)</t>
    <rPh sb="3" eb="4">
      <t>ホカ</t>
    </rPh>
    <phoneticPr fontId="1"/>
  </si>
  <si>
    <t>一月</t>
  </si>
  <si>
    <t>本人を含む家族人数（</t>
    <rPh sb="0" eb="2">
      <t>ホンニン</t>
    </rPh>
    <rPh sb="3" eb="4">
      <t>フク</t>
    </rPh>
    <rPh sb="5" eb="7">
      <t>カゾク</t>
    </rPh>
    <rPh sb="7" eb="9">
      <t>ニンズウ</t>
    </rPh>
    <phoneticPr fontId="1"/>
  </si>
  <si>
    <t>給料等の支給額</t>
    <rPh sb="0" eb="2">
      <t>キュウリョウ</t>
    </rPh>
    <rPh sb="2" eb="3">
      <t>トウ</t>
    </rPh>
    <rPh sb="4" eb="6">
      <t>シキュウ</t>
    </rPh>
    <rPh sb="6" eb="7">
      <t>ガク</t>
    </rPh>
    <phoneticPr fontId="1"/>
  </si>
  <si>
    <t>　　　 差押可能額の計算にあたっては、支給の基礎となる期間が一月未満の時は100円未満の端数を、</t>
    <rPh sb="4" eb="6">
      <t>サシオサエ</t>
    </rPh>
    <rPh sb="6" eb="8">
      <t>カノウ</t>
    </rPh>
    <rPh sb="8" eb="9">
      <t>ガク</t>
    </rPh>
    <rPh sb="10" eb="12">
      <t>ケイサン</t>
    </rPh>
    <rPh sb="19" eb="21">
      <t>シキュウ</t>
    </rPh>
    <rPh sb="22" eb="24">
      <t>キソ</t>
    </rPh>
    <rPh sb="27" eb="29">
      <t>キカン</t>
    </rPh>
    <rPh sb="30" eb="31">
      <t>イチ</t>
    </rPh>
    <rPh sb="31" eb="32">
      <t>ツキ</t>
    </rPh>
    <rPh sb="32" eb="34">
      <t>ミマン</t>
    </rPh>
    <rPh sb="35" eb="36">
      <t>トキ</t>
    </rPh>
    <phoneticPr fontId="1"/>
  </si>
  <si>
    <t>①給料等の支給額</t>
    <rPh sb="1" eb="3">
      <t>キュウリョウ</t>
    </rPh>
    <rPh sb="3" eb="4">
      <t>トウ</t>
    </rPh>
    <rPh sb="5" eb="7">
      <t>シキュウ</t>
    </rPh>
    <rPh sb="7" eb="8">
      <t>ガク</t>
    </rPh>
    <phoneticPr fontId="1"/>
  </si>
  <si>
    <t>→　 　　〃　　、「２号」欄へ転記</t>
    <rPh sb="11" eb="12">
      <t>ゴウ</t>
    </rPh>
    <rPh sb="13" eb="14">
      <t>ラン</t>
    </rPh>
    <rPh sb="15" eb="17">
      <t>テンキ</t>
    </rPh>
    <phoneticPr fontId="1"/>
  </si>
  <si>
    <t>→　　 　〃　　、「３号」欄へ転記</t>
    <rPh sb="11" eb="12">
      <t>ゴウ</t>
    </rPh>
    <rPh sb="13" eb="14">
      <t>ラン</t>
    </rPh>
    <rPh sb="15" eb="17">
      <t>テンキ</t>
    </rPh>
    <phoneticPr fontId="1"/>
  </si>
  <si>
    <t>）に対応する金額 ※1</t>
  </si>
  <si>
    <t>端数金額：</t>
    <rPh sb="0" eb="2">
      <t>ハスウ</t>
    </rPh>
    <rPh sb="2" eb="4">
      <t>キンガク</t>
    </rPh>
    <phoneticPr fontId="1"/>
  </si>
  <si>
    <t>合算
調整後金額（円）</t>
    <rPh sb="0" eb="2">
      <t>ガッサン</t>
    </rPh>
    <rPh sb="3" eb="5">
      <t>チョウセイ</t>
    </rPh>
    <rPh sb="5" eb="6">
      <t>ゴ</t>
    </rPh>
    <rPh sb="6" eb="7">
      <t>キン</t>
    </rPh>
    <rPh sb="7" eb="8">
      <t>ガク</t>
    </rPh>
    <rPh sb="9" eb="10">
      <t>エン</t>
    </rPh>
    <phoneticPr fontId="1"/>
  </si>
  <si>
    <t>　　なお、支給の基礎となった期間が一月でない場合には、期間に応じた割合を乗じます。</t>
    <rPh sb="5" eb="7">
      <t>シキュウ</t>
    </rPh>
    <rPh sb="8" eb="10">
      <t>キソ</t>
    </rPh>
    <rPh sb="14" eb="16">
      <t>キカン</t>
    </rPh>
    <rPh sb="17" eb="18">
      <t>イチ</t>
    </rPh>
    <rPh sb="18" eb="19">
      <t>ツキ</t>
    </rPh>
    <rPh sb="22" eb="24">
      <t>バ</t>
    </rPh>
    <rPh sb="27" eb="29">
      <t>キカン</t>
    </rPh>
    <rPh sb="30" eb="31">
      <t>オウ</t>
    </rPh>
    <rPh sb="33" eb="35">
      <t>ワリアイ</t>
    </rPh>
    <rPh sb="36" eb="37">
      <t>ノ</t>
    </rPh>
    <phoneticPr fontId="1"/>
  </si>
  <si>
    <t>　　なお、月払い給料でないなど、支給の基礎となる期間が一月でない場合には、期間に応じた割合を乗じます。</t>
    <rPh sb="5" eb="6">
      <t>ツキ</t>
    </rPh>
    <rPh sb="6" eb="7">
      <t>ハラ</t>
    </rPh>
    <rPh sb="8" eb="10">
      <t>キュウリョウ</t>
    </rPh>
    <rPh sb="16" eb="18">
      <t>シキュウ</t>
    </rPh>
    <rPh sb="19" eb="21">
      <t>キソ</t>
    </rPh>
    <rPh sb="24" eb="26">
      <t>キカン</t>
    </rPh>
    <rPh sb="27" eb="28">
      <t>イチ</t>
    </rPh>
    <rPh sb="28" eb="29">
      <t>ツキ</t>
    </rPh>
    <rPh sb="32" eb="34">
      <t>バ</t>
    </rPh>
    <rPh sb="37" eb="39">
      <t>キカン</t>
    </rPh>
    <rPh sb="40" eb="41">
      <t>オウ</t>
    </rPh>
    <rPh sb="43" eb="45">
      <t>ワリアイ</t>
    </rPh>
    <rPh sb="46" eb="47">
      <t>ノ</t>
    </rPh>
    <phoneticPr fontId="1"/>
  </si>
  <si>
    <t>区分</t>
  </si>
  <si>
    <t>給料等から差し引く源泉徴収所得税額</t>
  </si>
  <si>
    <t>　　　　〃　　　　　　　住民税額</t>
  </si>
  <si>
    <t>　　　　〃　　　　　　　社会保険料等の金額</t>
  </si>
  <si>
    <t>合算
実金額（円）</t>
    <rPh sb="0" eb="1">
      <t>ゴウ</t>
    </rPh>
    <rPh sb="1" eb="2">
      <t>サン</t>
    </rPh>
    <rPh sb="3" eb="4">
      <t>ジツ</t>
    </rPh>
    <rPh sb="4" eb="5">
      <t>キン</t>
    </rPh>
    <rPh sb="5" eb="6">
      <t>ガク</t>
    </rPh>
    <rPh sb="7" eb="8">
      <t>エン</t>
    </rPh>
    <phoneticPr fontId="1"/>
  </si>
  <si>
    <t>ただし、「4号×2」の金額を限度とする</t>
    <rPh sb="6" eb="7">
      <t>ゴウ</t>
    </rPh>
    <rPh sb="11" eb="13">
      <t>キンガク</t>
    </rPh>
    <rPh sb="14" eb="16">
      <t>ゲンド</t>
    </rPh>
    <phoneticPr fontId="1"/>
  </si>
  <si>
    <t>｛①-(1号+2号+3号+4号)｝×20/100</t>
  </si>
  <si>
    <t>合算選択：</t>
    <rPh sb="0" eb="2">
      <t>ガッサン</t>
    </rPh>
    <rPh sb="2" eb="4">
      <t>センタク</t>
    </rPh>
    <phoneticPr fontId="1"/>
  </si>
  <si>
    <t>計算方法：</t>
    <rPh sb="0" eb="2">
      <t>ケイサン</t>
    </rPh>
    <rPh sb="2" eb="4">
      <t>ホウホウ</t>
    </rPh>
    <phoneticPr fontId="1"/>
  </si>
  <si>
    <t>按分計算</t>
    <rPh sb="0" eb="2">
      <t>アンブン</t>
    </rPh>
    <rPh sb="2" eb="4">
      <t>ケイサン</t>
    </rPh>
    <phoneticPr fontId="1"/>
  </si>
  <si>
    <t>支給１</t>
    <rPh sb="0" eb="2">
      <t>シキュウ</t>
    </rPh>
    <phoneticPr fontId="1"/>
  </si>
  <si>
    <t>調整後金額</t>
  </si>
  <si>
    <t>※２　賞与支給月等で、差押対象の支給が複数ある月(期間)の２回目以降の支給の計算については、初めに複数の</t>
    <rPh sb="3" eb="5">
      <t>ショウヨ</t>
    </rPh>
    <rPh sb="5" eb="7">
      <t>シキュウ</t>
    </rPh>
    <rPh sb="7" eb="8">
      <t>ツキ</t>
    </rPh>
    <rPh sb="8" eb="9">
      <t>トウ</t>
    </rPh>
    <rPh sb="11" eb="13">
      <t>サシオサエ</t>
    </rPh>
    <rPh sb="13" eb="15">
      <t>タイショウ</t>
    </rPh>
    <rPh sb="16" eb="18">
      <t>シキュウ</t>
    </rPh>
    <rPh sb="19" eb="21">
      <t>フクスウ</t>
    </rPh>
    <rPh sb="23" eb="24">
      <t>ツキ</t>
    </rPh>
    <rPh sb="25" eb="27">
      <t>キカン</t>
    </rPh>
    <rPh sb="30" eb="32">
      <t>カイメ</t>
    </rPh>
    <rPh sb="32" eb="34">
      <t>イコウ</t>
    </rPh>
    <rPh sb="35" eb="37">
      <t>シキュウ</t>
    </rPh>
    <rPh sb="38" eb="40">
      <t>ケイサン</t>
    </rPh>
    <rPh sb="46" eb="47">
      <t>ハジ</t>
    </rPh>
    <rPh sb="49" eb="51">
      <t>フクスウ</t>
    </rPh>
    <phoneticPr fontId="1"/>
  </si>
  <si>
    <t>※２　賞与支給月等で、差押対象の支給が複数ある月(期間)の２回目以降の支給の計算については、初めに複数の</t>
  </si>
  <si>
    <r>
      <t>　</t>
    </r>
    <r>
      <rPr>
        <sz val="10"/>
        <color auto="1"/>
        <rFont val="ＭＳ Ｐゴシック"/>
      </rPr>
      <t>払込(予定)日　　</t>
    </r>
    <rPh sb="1" eb="3">
      <t>ハライコミ</t>
    </rPh>
    <rPh sb="4" eb="6">
      <t>ヨテイ</t>
    </rPh>
    <rPh sb="7" eb="8">
      <t>ヒ</t>
    </rPh>
    <phoneticPr fontId="1"/>
  </si>
  <si>
    <t>令和</t>
  </si>
  <si>
    <t>　　支給額及び1～3号の金額を合算して計算します。その4号および5号の金額から、先支給の金額を差し引きし、</t>
  </si>
  <si>
    <t>振込手数料が必要な場合　差し引く手数料金額</t>
    <rPh sb="6" eb="8">
      <t>ヒツヨウ</t>
    </rPh>
    <rPh sb="12" eb="13">
      <t>サ</t>
    </rPh>
    <rPh sb="14" eb="15">
      <t>ヒ</t>
    </rPh>
    <phoneticPr fontId="1"/>
  </si>
  <si>
    <t>指定口座（普通預金）へ振込　</t>
  </si>
  <si>
    <t>ご不明な点等がございましたら、下記までお問い合せください。</t>
  </si>
  <si>
    <t>指定口座（普通預金）へ振込</t>
  </si>
  <si>
    <t>対象者コード：</t>
  </si>
  <si>
    <r>
      <t>本人を含む家族人数</t>
    </r>
    <r>
      <rPr>
        <b/>
        <sz val="11"/>
        <color auto="1"/>
        <rFont val="ＭＳ Ｐゴシック"/>
      </rPr>
      <t>（</t>
    </r>
    <rPh sb="0" eb="2">
      <t>ホンニン</t>
    </rPh>
    <rPh sb="3" eb="4">
      <t>フク</t>
    </rPh>
    <rPh sb="5" eb="7">
      <t>カゾク</t>
    </rPh>
    <rPh sb="7" eb="9">
      <t>ニンズウ</t>
    </rPh>
    <phoneticPr fontId="1"/>
  </si>
  <si>
    <t>※３　差押に係る滞納金額（延滞金等を含む。）が差押可能額を下回る場合には、滞納金額を限度としてください。</t>
    <rPh sb="3" eb="5">
      <t>サシオサエ</t>
    </rPh>
    <rPh sb="6" eb="7">
      <t>カカ</t>
    </rPh>
    <rPh sb="8" eb="10">
      <t>タイノウ</t>
    </rPh>
    <rPh sb="10" eb="11">
      <t>キン</t>
    </rPh>
    <rPh sb="11" eb="12">
      <t>ガク</t>
    </rPh>
    <rPh sb="16" eb="17">
      <t>トウ</t>
    </rPh>
    <rPh sb="23" eb="25">
      <t>サシオサエ</t>
    </rPh>
    <rPh sb="25" eb="27">
      <t>カノウ</t>
    </rPh>
    <rPh sb="27" eb="28">
      <t>ガク</t>
    </rPh>
    <rPh sb="29" eb="30">
      <t>シタ</t>
    </rPh>
    <rPh sb="30" eb="31">
      <t>マワ</t>
    </rPh>
    <rPh sb="32" eb="34">
      <t>バアイ</t>
    </rPh>
    <phoneticPr fontId="1"/>
  </si>
  <si>
    <t>※３　差押に係る滞納金額（延滞金等を含む。）が差押可能額を下回る場合には、滞納金額を限度としてください。</t>
    <rPh sb="3" eb="5">
      <t>サシオサエ</t>
    </rPh>
    <rPh sb="6" eb="7">
      <t>カカ</t>
    </rPh>
    <rPh sb="8" eb="10">
      <t>タイノウ</t>
    </rPh>
    <rPh sb="10" eb="11">
      <t>キン</t>
    </rPh>
    <rPh sb="11" eb="12">
      <t>ガク</t>
    </rPh>
    <rPh sb="13" eb="15">
      <t>エンタイ</t>
    </rPh>
    <rPh sb="15" eb="16">
      <t>キン</t>
    </rPh>
    <rPh sb="16" eb="17">
      <t>トウ</t>
    </rPh>
    <rPh sb="18" eb="19">
      <t>フク</t>
    </rPh>
    <rPh sb="23" eb="25">
      <t>サシオサエ</t>
    </rPh>
    <rPh sb="25" eb="27">
      <t>カノウ</t>
    </rPh>
    <rPh sb="27" eb="28">
      <t>ガク</t>
    </rPh>
    <rPh sb="29" eb="30">
      <t>シタ</t>
    </rPh>
    <rPh sb="30" eb="31">
      <t>マワ</t>
    </rPh>
    <rPh sb="32" eb="34">
      <t>バアイ</t>
    </rPh>
    <phoneticPr fontId="1"/>
  </si>
  <si>
    <t>　　　　　ア．①の給料等の支給額については、切り捨てる。</t>
    <rPh sb="9" eb="11">
      <t>キュウリョウ</t>
    </rPh>
    <rPh sb="11" eb="12">
      <t>トウ</t>
    </rPh>
    <rPh sb="13" eb="15">
      <t>シキュウ</t>
    </rPh>
    <rPh sb="15" eb="16">
      <t>ガク</t>
    </rPh>
    <rPh sb="22" eb="23">
      <t>キ</t>
    </rPh>
    <rPh sb="24" eb="25">
      <t>ス</t>
    </rPh>
    <phoneticPr fontId="1"/>
  </si>
  <si>
    <t>　　 　差押可能額の計算にあたっては、支給の基礎となる期間が一月未満の時は100円未満の端数を、</t>
    <rPh sb="4" eb="6">
      <t>サシオサエ</t>
    </rPh>
    <rPh sb="6" eb="8">
      <t>カノウ</t>
    </rPh>
    <rPh sb="8" eb="9">
      <t>ガク</t>
    </rPh>
    <rPh sb="10" eb="12">
      <t>ケイサン</t>
    </rPh>
    <rPh sb="19" eb="21">
      <t>シキュウ</t>
    </rPh>
    <rPh sb="22" eb="24">
      <t>キソ</t>
    </rPh>
    <rPh sb="27" eb="29">
      <t>キカン</t>
    </rPh>
    <rPh sb="30" eb="31">
      <t>イチ</t>
    </rPh>
    <rPh sb="31" eb="32">
      <t>ツキ</t>
    </rPh>
    <rPh sb="32" eb="34">
      <t>ミマン</t>
    </rPh>
    <rPh sb="35" eb="36">
      <t>トキ</t>
    </rPh>
    <phoneticPr fontId="1"/>
  </si>
  <si>
    <r>
      <t>　　　　　　　　　　　　　　　　　　　　　　　　問い合せ先　</t>
    </r>
    <r>
      <rPr>
        <sz val="11"/>
        <color auto="1"/>
        <rFont val="ＭＳ Ｐゴシック"/>
      </rPr>
      <t>裾野市役所総務部税務課
　　　　　　　　　　　　　　　　　　　　　　　　　　　　　　　　TEL ０５５－９９５－１８１１
　　　　　　　　　　　　　　　　　　　　　　　　　　　　　　　　FAX ０５５－９９５－１８６３</t>
    </r>
    <rPh sb="24" eb="25">
      <t>ト</t>
    </rPh>
    <rPh sb="26" eb="27">
      <t>アワ</t>
    </rPh>
    <rPh sb="28" eb="29">
      <t>サキ</t>
    </rPh>
    <rPh sb="30" eb="32">
      <t>スソノ</t>
    </rPh>
    <rPh sb="32" eb="35">
      <t>シヤクショ</t>
    </rPh>
    <rPh sb="35" eb="37">
      <t>ソウム</t>
    </rPh>
    <rPh sb="37" eb="38">
      <t>ブ</t>
    </rPh>
    <rPh sb="38" eb="40">
      <t>ゼイム</t>
    </rPh>
    <rPh sb="40" eb="41">
      <t>カ</t>
    </rPh>
    <phoneticPr fontId="1"/>
  </si>
  <si>
    <t>令和　　　年　　　月　　　日支給 （ 給料・賞与 )</t>
    <rPh sb="13" eb="14">
      <t>ヒ</t>
    </rPh>
    <phoneticPr fontId="1"/>
  </si>
  <si>
    <t>　　加えたものです。金額は</t>
  </si>
  <si>
    <t>に、1人増えるごとに</t>
  </si>
  <si>
    <t>を加算します。</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</si>
</sst>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quot;円&quot;"/>
    <numFmt numFmtId="178" formatCode="##&quot;年&quot;"/>
    <numFmt numFmtId="179" formatCode="##&quot;月&quot;"/>
    <numFmt numFmtId="180" formatCode="#,##0&quot;人&quot;"/>
    <numFmt numFmtId="181" formatCode="##&quot;日&quot;"/>
    <numFmt numFmtId="182" formatCode="#,##0_ "/>
    <numFmt numFmtId="183" formatCode="&quot;【&quot;#,##0&quot;円】&quot;"/>
    <numFmt numFmtId="184" formatCode="#,##0&quot;円&quot;"/>
  </numFmts>
  <fonts count="11">
    <font>
      <sz val="11"/>
      <color auto="1"/>
      <name val="ＭＳ Ｐゴシック"/>
      <family val="3"/>
    </font>
    <font>
      <sz val="6"/>
      <color auto="1"/>
      <name val="ＭＳ Ｐゴシック"/>
      <family val="3"/>
    </font>
    <font>
      <sz val="12"/>
      <color auto="1"/>
      <name val="ＭＳ Ｐゴシック"/>
      <family val="3"/>
    </font>
    <font>
      <sz val="16"/>
      <color auto="1"/>
      <name val="ＭＳ Ｐゴシック"/>
      <family val="3"/>
    </font>
    <font>
      <sz val="10"/>
      <color auto="1"/>
      <name val="ＭＳ Ｐゴシック"/>
      <family val="3"/>
    </font>
    <font>
      <b/>
      <sz val="11"/>
      <color auto="1"/>
      <name val="ＭＳ Ｐゴシック"/>
      <family val="3"/>
    </font>
    <font>
      <sz val="11"/>
      <color auto="1"/>
      <name val="住基ネット明朝"/>
      <family val="1"/>
    </font>
    <font>
      <sz val="14"/>
      <color auto="1"/>
      <name val="ＭＳ Ｐゴシック"/>
      <family val="3"/>
    </font>
    <font>
      <sz val="8"/>
      <color auto="1"/>
      <name val="ＭＳ Ｐゴシック"/>
      <family val="3"/>
    </font>
    <font>
      <sz val="9"/>
      <color auto="1"/>
      <name val="ＭＳ Ｐゴシック"/>
      <family val="3"/>
    </font>
    <font>
      <sz val="11"/>
      <color auto="1"/>
      <name val="ＭＳ Ｐ明朝"/>
      <family val="1"/>
    </font>
  </fonts>
  <fills count="2">
    <fill>
      <patternFill patternType="none"/>
    </fill>
    <fill>
      <patternFill patternType="gray125"/>
    </fill>
  </fills>
  <borders count="32">
    <border>
      <left/>
      <right/>
      <top/>
      <bottom/>
      <diagonal/>
    </border>
    <border>
      <left style="thin">
        <color indexed="64"/>
      </left>
      <right/>
      <top style="thin">
        <color indexed="64"/>
      </top>
      <bottom style="thin">
        <color indexed="64"/>
      </bottom>
      <diagonal/>
    </border>
    <border>
      <left/>
      <right/>
      <top style="thin">
        <color indexed="64"/>
      </top>
      <bottom style="slantDashDot">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slantDashDot">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slantDashDot">
        <color indexed="64"/>
      </bottom>
      <diagonal/>
    </border>
    <border>
      <left/>
      <right style="thin">
        <color indexed="64"/>
      </right>
      <top/>
      <bottom/>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0" fillId="0" borderId="0" xfId="0">
      <alignment vertical="center"/>
    </xf>
    <xf numFmtId="0" fontId="3" fillId="0" borderId="0" xfId="0" applyFont="1" applyAlignment="1">
      <alignment horizontal="center" vertical="center"/>
    </xf>
    <xf numFmtId="0" fontId="0" fillId="0" borderId="0" xfId="0" applyFont="1" applyAlignment="1">
      <alignment horizontal="left" vertical="center" wrapText="1"/>
    </xf>
    <xf numFmtId="0" fontId="2" fillId="0" borderId="1" xfId="0" applyFont="1" applyBorder="1" applyAlignment="1">
      <alignment horizontal="center" vertical="center"/>
    </xf>
    <xf numFmtId="0" fontId="0" fillId="0" borderId="1" xfId="0" applyFont="1" applyBorder="1">
      <alignment vertical="center"/>
    </xf>
    <xf numFmtId="0" fontId="2"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5" xfId="0" applyBorder="1">
      <alignment vertical="center"/>
    </xf>
    <xf numFmtId="0" fontId="0" fillId="0" borderId="6" xfId="0" applyFont="1" applyBorder="1" applyAlignment="1">
      <alignment vertical="center" shrinkToFit="1"/>
    </xf>
    <xf numFmtId="0" fontId="0" fillId="0" borderId="7" xfId="0" applyFont="1" applyBorder="1" applyAlignment="1">
      <alignment vertical="center" shrinkToFit="1"/>
    </xf>
    <xf numFmtId="0" fontId="4" fillId="0" borderId="0" xfId="0" applyFont="1">
      <alignment vertical="center"/>
    </xf>
    <xf numFmtId="49" fontId="4" fillId="0" borderId="0" xfId="0" applyNumberFormat="1" applyFont="1">
      <alignment vertical="center"/>
    </xf>
    <xf numFmtId="0" fontId="4" fillId="0" borderId="0" xfId="0" applyFont="1" applyBorder="1" applyAlignment="1">
      <alignment vertical="center" shrinkToFit="1"/>
    </xf>
    <xf numFmtId="0" fontId="4" fillId="0" borderId="0" xfId="0" applyFont="1" applyAlignment="1">
      <alignment vertical="center" shrinkToFit="1"/>
    </xf>
    <xf numFmtId="0" fontId="4" fillId="0" borderId="6" xfId="0" applyFont="1" applyBorder="1">
      <alignment vertical="center"/>
    </xf>
    <xf numFmtId="0" fontId="4" fillId="0" borderId="8" xfId="0" applyFont="1" applyBorder="1" applyAlignment="1">
      <alignment horizontal="right" vertical="center"/>
    </xf>
    <xf numFmtId="0" fontId="4" fillId="0" borderId="8" xfId="0" applyFont="1" applyBorder="1">
      <alignment vertical="center"/>
    </xf>
    <xf numFmtId="0" fontId="4" fillId="0" borderId="7" xfId="0" applyFont="1" applyBorder="1">
      <alignment vertical="center"/>
    </xf>
    <xf numFmtId="0" fontId="0" fillId="0" borderId="0" xfId="0" applyFont="1" applyAlignment="1">
      <alignment vertical="center" wrapText="1"/>
    </xf>
    <xf numFmtId="0" fontId="2" fillId="0" borderId="9" xfId="0" applyFont="1" applyBorder="1" applyAlignment="1">
      <alignment horizontal="center" vertical="center"/>
    </xf>
    <xf numFmtId="0" fontId="0" fillId="0" borderId="9" xfId="0" applyFont="1" applyBorder="1">
      <alignment vertical="center"/>
    </xf>
    <xf numFmtId="0" fontId="0" fillId="0" borderId="10" xfId="0" applyFont="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4" xfId="0" applyFont="1" applyBorder="1" applyAlignment="1">
      <alignment horizontal="center" vertical="center"/>
    </xf>
    <xf numFmtId="0" fontId="0" fillId="0" borderId="11" xfId="0" applyFont="1" applyBorder="1" applyAlignment="1">
      <alignment horizontal="center" vertical="center"/>
    </xf>
    <xf numFmtId="0" fontId="0" fillId="0" borderId="11" xfId="0" applyFont="1" applyBorder="1">
      <alignment vertical="center"/>
    </xf>
    <xf numFmtId="0" fontId="0" fillId="0" borderId="12" xfId="0" applyFont="1" applyBorder="1" applyAlignment="1">
      <alignment vertical="center" shrinkToFit="1"/>
    </xf>
    <xf numFmtId="0" fontId="0" fillId="0" borderId="13" xfId="0" applyFont="1" applyBorder="1" applyAlignment="1">
      <alignment vertical="center" shrinkToFit="1"/>
    </xf>
    <xf numFmtId="0" fontId="0" fillId="0" borderId="0" xfId="0" applyBorder="1" applyAlignment="1">
      <alignment vertical="center" shrinkToFit="1"/>
    </xf>
    <xf numFmtId="0" fontId="0" fillId="0" borderId="0" xfId="0" applyAlignment="1">
      <alignment vertical="center" shrinkToFit="1"/>
    </xf>
    <xf numFmtId="0" fontId="2" fillId="0" borderId="14" xfId="0" applyFont="1" applyBorder="1">
      <alignment vertical="center"/>
    </xf>
    <xf numFmtId="176" fontId="4" fillId="0" borderId="15" xfId="0" applyNumberFormat="1" applyFont="1" applyBorder="1" applyAlignment="1">
      <alignment horizontal="right" vertical="center"/>
    </xf>
    <xf numFmtId="0" fontId="2" fillId="0" borderId="15" xfId="0" applyFont="1" applyBorder="1">
      <alignment vertical="center"/>
    </xf>
    <xf numFmtId="0" fontId="0" fillId="0" borderId="10" xfId="0" applyFont="1" applyBorder="1">
      <alignment vertical="center"/>
    </xf>
    <xf numFmtId="0" fontId="4" fillId="0" borderId="7" xfId="0" applyFont="1" applyBorder="1" applyAlignment="1">
      <alignment horizontal="left" vertical="center" shrinkToFit="1"/>
    </xf>
    <xf numFmtId="0" fontId="4" fillId="0" borderId="6" xfId="0" applyFont="1" applyBorder="1" applyAlignment="1">
      <alignment horizontal="left" vertical="center"/>
    </xf>
    <xf numFmtId="0" fontId="0" fillId="0" borderId="7" xfId="0" applyFont="1" applyBorder="1" applyAlignment="1">
      <alignment vertical="center" wrapText="1"/>
    </xf>
    <xf numFmtId="177" fontId="4" fillId="0" borderId="0" xfId="0" applyNumberFormat="1" applyFont="1" applyBorder="1" applyAlignment="1">
      <alignment vertical="center" shrinkToFit="1"/>
    </xf>
    <xf numFmtId="178" fontId="4" fillId="0" borderId="15" xfId="0" applyNumberFormat="1" applyFont="1" applyBorder="1">
      <alignment vertical="center"/>
    </xf>
    <xf numFmtId="0" fontId="0" fillId="0" borderId="14" xfId="0" applyBorder="1" applyAlignment="1">
      <alignment vertical="center" shrinkToFit="1"/>
    </xf>
    <xf numFmtId="0" fontId="0" fillId="0" borderId="15" xfId="0" applyBorder="1" applyAlignment="1">
      <alignment vertical="center" shrinkToFit="1"/>
    </xf>
    <xf numFmtId="0" fontId="0" fillId="0" borderId="15" xfId="0" applyFont="1" applyBorder="1">
      <alignment vertical="center"/>
    </xf>
    <xf numFmtId="0" fontId="4" fillId="0" borderId="0" xfId="0" applyFont="1" applyBorder="1" applyAlignment="1">
      <alignment horizontal="center" vertical="center" shrinkToFit="1"/>
    </xf>
    <xf numFmtId="179" fontId="4" fillId="0" borderId="15" xfId="0" applyNumberFormat="1" applyFont="1" applyBorder="1">
      <alignment vertical="center"/>
    </xf>
    <xf numFmtId="180" fontId="5" fillId="0" borderId="14" xfId="0" applyNumberFormat="1" applyFont="1" applyBorder="1" applyAlignment="1">
      <alignment vertical="center"/>
    </xf>
    <xf numFmtId="0" fontId="4" fillId="0" borderId="0" xfId="0" applyFont="1" applyAlignment="1">
      <alignment horizontal="left" vertical="center"/>
    </xf>
    <xf numFmtId="181" fontId="4" fillId="0" borderId="15" xfId="0" applyNumberFormat="1" applyFont="1" applyBorder="1">
      <alignment vertical="center"/>
    </xf>
    <xf numFmtId="0" fontId="2" fillId="0" borderId="11" xfId="0" applyFont="1" applyBorder="1" applyAlignment="1">
      <alignment horizontal="center" vertical="center"/>
    </xf>
    <xf numFmtId="0" fontId="5" fillId="0" borderId="14" xfId="0" applyFont="1" applyBorder="1" applyAlignment="1">
      <alignment vertical="center" shrinkToFit="1"/>
    </xf>
    <xf numFmtId="0" fontId="0" fillId="0" borderId="0" xfId="0" applyAlignment="1">
      <alignment horizontal="left" shrinkToFit="1"/>
    </xf>
    <xf numFmtId="0" fontId="6" fillId="0" borderId="0" xfId="0" applyFont="1" applyAlignment="1">
      <alignment horizontal="left" shrinkToFit="1"/>
    </xf>
    <xf numFmtId="0" fontId="0" fillId="0" borderId="15" xfId="0" applyFont="1" applyBorder="1" applyAlignment="1">
      <alignment horizontal="center" shrinkToFit="1"/>
    </xf>
    <xf numFmtId="0" fontId="2" fillId="0" borderId="16" xfId="0" applyFont="1" applyBorder="1" applyAlignment="1">
      <alignment horizontal="center" vertical="center"/>
    </xf>
    <xf numFmtId="182" fontId="7" fillId="0" borderId="17" xfId="0" applyNumberFormat="1" applyFont="1" applyBorder="1">
      <alignment vertical="center"/>
    </xf>
    <xf numFmtId="182" fontId="7" fillId="0" borderId="18" xfId="0" applyNumberFormat="1" applyFont="1" applyBorder="1">
      <alignment vertical="center"/>
    </xf>
    <xf numFmtId="182" fontId="7" fillId="0" borderId="19" xfId="0" applyNumberFormat="1" applyFont="1" applyBorder="1">
      <alignment vertical="center"/>
    </xf>
    <xf numFmtId="182" fontId="7" fillId="0" borderId="20" xfId="0" applyNumberFormat="1" applyFont="1" applyBorder="1">
      <alignment vertical="center"/>
    </xf>
    <xf numFmtId="0" fontId="0" fillId="0" borderId="21" xfId="0" applyFont="1" applyBorder="1" applyAlignment="1">
      <alignment horizontal="right" vertical="center"/>
    </xf>
    <xf numFmtId="0" fontId="2" fillId="0" borderId="22" xfId="0" applyFont="1" applyBorder="1" applyAlignment="1">
      <alignment horizontal="center" vertical="center"/>
    </xf>
    <xf numFmtId="182" fontId="7" fillId="0" borderId="23" xfId="0" applyNumberFormat="1" applyFont="1" applyBorder="1">
      <alignment vertical="center"/>
    </xf>
    <xf numFmtId="182" fontId="7" fillId="0" borderId="24" xfId="0" applyNumberFormat="1" applyFont="1" applyBorder="1">
      <alignment vertical="center"/>
    </xf>
    <xf numFmtId="182" fontId="7" fillId="0" borderId="25" xfId="0" applyNumberFormat="1" applyFont="1" applyBorder="1">
      <alignment vertical="center"/>
    </xf>
    <xf numFmtId="182" fontId="7" fillId="0" borderId="26" xfId="0" applyNumberFormat="1" applyFont="1" applyBorder="1">
      <alignment vertical="center"/>
    </xf>
    <xf numFmtId="0" fontId="0" fillId="0" borderId="21" xfId="0" applyFont="1" applyBorder="1" applyAlignment="1">
      <alignment horizontal="left" vertical="center" shrinkToFit="1"/>
    </xf>
    <xf numFmtId="0" fontId="8" fillId="0" borderId="11" xfId="0" applyFont="1" applyBorder="1" applyAlignment="1">
      <alignment horizontal="right" vertical="center" shrinkToFit="1"/>
    </xf>
    <xf numFmtId="183" fontId="9" fillId="0" borderId="12" xfId="0" applyNumberFormat="1" applyFont="1" applyBorder="1" applyAlignment="1">
      <alignment horizontal="right" vertical="center" shrinkToFit="1"/>
    </xf>
    <xf numFmtId="0" fontId="8" fillId="0" borderId="13" xfId="0" applyFont="1" applyBorder="1" applyAlignment="1">
      <alignment horizontal="right" vertical="center" shrinkToFit="1"/>
    </xf>
    <xf numFmtId="0" fontId="8" fillId="0" borderId="12" xfId="0" applyFont="1" applyBorder="1" applyAlignment="1">
      <alignment horizontal="right" vertical="center" shrinkToFit="1"/>
    </xf>
    <xf numFmtId="0" fontId="0" fillId="0" borderId="13" xfId="0" applyBorder="1" applyAlignment="1">
      <alignment horizontal="right" vertical="center" shrinkToFit="1"/>
    </xf>
    <xf numFmtId="0" fontId="0" fillId="0" borderId="0" xfId="0" applyAlignment="1">
      <alignment horizontal="center" vertical="center"/>
    </xf>
    <xf numFmtId="182" fontId="0" fillId="0" borderId="27" xfId="0" applyNumberFormat="1" applyFont="1" applyBorder="1" applyAlignment="1">
      <alignment vertical="center" shrinkToFit="1"/>
    </xf>
    <xf numFmtId="0" fontId="2" fillId="0" borderId="28" xfId="0" applyFont="1" applyBorder="1">
      <alignment vertical="center"/>
    </xf>
    <xf numFmtId="0" fontId="0" fillId="0" borderId="1" xfId="0" applyFont="1" applyBorder="1" applyAlignment="1">
      <alignment horizontal="center" vertical="center"/>
    </xf>
    <xf numFmtId="182" fontId="7" fillId="0" borderId="1" xfId="0" applyNumberFormat="1" applyFont="1" applyBorder="1" applyAlignment="1">
      <alignment horizontal="right" vertical="center"/>
    </xf>
    <xf numFmtId="182" fontId="7" fillId="0" borderId="6" xfId="0" applyNumberFormat="1" applyFont="1" applyBorder="1" applyAlignment="1">
      <alignment horizontal="right" vertical="center"/>
    </xf>
    <xf numFmtId="182" fontId="7" fillId="0" borderId="7" xfId="0" applyNumberFormat="1" applyFont="1" applyBorder="1" applyAlignment="1">
      <alignment horizontal="right" vertical="center"/>
    </xf>
    <xf numFmtId="182" fontId="7" fillId="0" borderId="3" xfId="0" applyNumberFormat="1" applyFont="1" applyBorder="1" applyAlignment="1">
      <alignment horizontal="right" vertical="center"/>
    </xf>
    <xf numFmtId="182" fontId="7" fillId="0" borderId="17" xfId="0" applyNumberFormat="1" applyFont="1" applyBorder="1" applyAlignment="1">
      <alignment horizontal="right" vertical="center"/>
    </xf>
    <xf numFmtId="182" fontId="7" fillId="0" borderId="0" xfId="0" applyNumberFormat="1" applyFont="1" applyAlignment="1">
      <alignment horizontal="right" vertical="center"/>
    </xf>
    <xf numFmtId="0" fontId="0" fillId="0" borderId="0" xfId="0" applyFont="1" applyAlignment="1">
      <alignment horizontal="right" vertical="center" shrinkToFit="1"/>
    </xf>
    <xf numFmtId="182" fontId="0" fillId="0" borderId="0" xfId="0" applyNumberFormat="1" applyFont="1" applyAlignment="1">
      <alignment vertical="center" shrinkToFit="1"/>
    </xf>
    <xf numFmtId="13" fontId="0" fillId="0" borderId="21" xfId="0" applyNumberFormat="1" applyFont="1" applyBorder="1" applyAlignment="1">
      <alignment horizontal="left" vertical="center"/>
    </xf>
    <xf numFmtId="182" fontId="7" fillId="0" borderId="11" xfId="0" applyNumberFormat="1" applyFont="1" applyBorder="1" applyAlignment="1">
      <alignment horizontal="right" vertical="center"/>
    </xf>
    <xf numFmtId="0" fontId="0" fillId="0" borderId="12" xfId="0" applyBorder="1" applyAlignment="1">
      <alignment horizontal="right" vertical="center"/>
    </xf>
    <xf numFmtId="182" fontId="7" fillId="0" borderId="13" xfId="0" applyNumberFormat="1" applyFont="1" applyBorder="1" applyAlignment="1">
      <alignment horizontal="right" vertical="center"/>
    </xf>
    <xf numFmtId="182" fontId="7" fillId="0" borderId="23" xfId="0" applyNumberFormat="1" applyFont="1" applyBorder="1" applyAlignment="1">
      <alignment horizontal="right" vertical="center"/>
    </xf>
    <xf numFmtId="0" fontId="0" fillId="0" borderId="11" xfId="0" applyBorder="1" applyAlignment="1">
      <alignment horizontal="right" vertical="center"/>
    </xf>
    <xf numFmtId="184" fontId="0" fillId="0" borderId="0" xfId="0" applyNumberFormat="1" applyFont="1" applyAlignment="1">
      <alignment horizontal="left" vertical="center"/>
    </xf>
    <xf numFmtId="0" fontId="2" fillId="0" borderId="12" xfId="0" applyFont="1" applyBorder="1">
      <alignment vertical="center"/>
    </xf>
    <xf numFmtId="0" fontId="4" fillId="0" borderId="29" xfId="0" applyFont="1" applyBorder="1">
      <alignment vertical="center"/>
    </xf>
    <xf numFmtId="0" fontId="2" fillId="0" borderId="29" xfId="0" applyFont="1" applyBorder="1">
      <alignment vertical="center"/>
    </xf>
    <xf numFmtId="0" fontId="2" fillId="0" borderId="13" xfId="0" applyFont="1" applyBorder="1">
      <alignment vertical="center"/>
    </xf>
    <xf numFmtId="0" fontId="2" fillId="0" borderId="0" xfId="0" applyFont="1" applyAlignment="1">
      <alignment horizontal="center" vertical="center"/>
    </xf>
    <xf numFmtId="184" fontId="2" fillId="0" borderId="0" xfId="0" applyNumberFormat="1" applyFont="1" applyFill="1">
      <alignment vertical="center"/>
    </xf>
    <xf numFmtId="0" fontId="3" fillId="0" borderId="0" xfId="0" applyFont="1" applyBorder="1" applyAlignment="1">
      <alignment horizontal="center" vertical="center"/>
    </xf>
    <xf numFmtId="0" fontId="0" fillId="0" borderId="28" xfId="0" applyFont="1" applyBorder="1" applyAlignment="1">
      <alignment horizontal="left" vertical="center" wrapText="1"/>
    </xf>
    <xf numFmtId="0" fontId="0" fillId="0" borderId="0" xfId="0" applyBorder="1" applyAlignment="1">
      <alignment horizontal="center" vertical="center"/>
    </xf>
    <xf numFmtId="0" fontId="0" fillId="0" borderId="28" xfId="0" applyFont="1" applyBorder="1" applyAlignment="1">
      <alignment vertical="center" wrapText="1"/>
    </xf>
    <xf numFmtId="0" fontId="2" fillId="0" borderId="10" xfId="0" applyFont="1" applyBorder="1" applyAlignment="1">
      <alignment horizontal="center" vertical="center" wrapText="1"/>
    </xf>
    <xf numFmtId="0" fontId="0" fillId="0" borderId="10" xfId="0" applyFont="1" applyBorder="1" applyAlignment="1">
      <alignment vertical="center" wrapText="1"/>
    </xf>
    <xf numFmtId="0" fontId="0" fillId="0" borderId="6" xfId="0" applyFont="1" applyBorder="1" applyAlignment="1">
      <alignment horizontal="left" vertical="center"/>
    </xf>
    <xf numFmtId="0" fontId="0" fillId="0" borderId="0" xfId="0" applyFont="1" applyAlignment="1">
      <alignment horizontal="left"/>
    </xf>
    <xf numFmtId="0" fontId="6" fillId="0" borderId="0" xfId="0" applyFont="1" applyAlignment="1">
      <alignment horizontal="left"/>
    </xf>
    <xf numFmtId="0" fontId="0" fillId="0" borderId="0" xfId="0" applyFont="1" applyBorder="1" applyAlignment="1">
      <alignment horizontal="center"/>
    </xf>
    <xf numFmtId="0" fontId="0" fillId="0" borderId="15" xfId="0" applyFont="1" applyBorder="1" applyAlignment="1">
      <alignment horizontal="right" vertical="center"/>
    </xf>
    <xf numFmtId="0" fontId="0" fillId="0" borderId="1" xfId="0" applyFont="1" applyBorder="1" applyAlignment="1">
      <alignment vertical="center" wrapText="1"/>
    </xf>
    <xf numFmtId="0" fontId="0" fillId="0" borderId="15" xfId="0" applyFont="1" applyBorder="1" applyAlignment="1">
      <alignment horizontal="left" vertical="center" shrinkToFit="1"/>
    </xf>
    <xf numFmtId="0" fontId="9" fillId="0" borderId="9" xfId="0" applyFont="1" applyBorder="1" applyAlignment="1">
      <alignment horizontal="right" vertical="center" shrinkToFit="1"/>
    </xf>
    <xf numFmtId="183" fontId="4" fillId="0" borderId="14" xfId="0" applyNumberFormat="1" applyFont="1" applyBorder="1" applyAlignment="1">
      <alignment horizontal="right" vertical="center" shrinkToFit="1"/>
    </xf>
    <xf numFmtId="0" fontId="9" fillId="0" borderId="15" xfId="0" applyFont="1" applyBorder="1" applyAlignment="1">
      <alignment horizontal="right" vertical="center" shrinkToFit="1"/>
    </xf>
    <xf numFmtId="182" fontId="7" fillId="0" borderId="18" xfId="0" applyNumberFormat="1" applyFont="1" applyBorder="1" applyAlignment="1">
      <alignment horizontal="right" vertical="center"/>
    </xf>
    <xf numFmtId="182" fontId="7" fillId="0" borderId="19" xfId="0" applyNumberFormat="1" applyFont="1" applyBorder="1" applyAlignment="1">
      <alignment horizontal="right" vertical="center"/>
    </xf>
    <xf numFmtId="182" fontId="7" fillId="0" borderId="20" xfId="0" applyNumberFormat="1" applyFont="1" applyBorder="1" applyAlignment="1">
      <alignment horizontal="right" vertical="center"/>
    </xf>
    <xf numFmtId="0" fontId="0" fillId="0" borderId="6" xfId="0" applyFont="1" applyBorder="1" applyAlignment="1">
      <alignment horizontal="center" vertical="center" wrapText="1"/>
    </xf>
    <xf numFmtId="182" fontId="10" fillId="0" borderId="6" xfId="0" applyNumberFormat="1" applyFont="1" applyBorder="1" applyAlignment="1">
      <alignment horizontal="left" vertical="center"/>
    </xf>
    <xf numFmtId="0" fontId="10" fillId="0" borderId="6" xfId="0" applyFont="1" applyBorder="1" applyAlignment="1">
      <alignment horizontal="left" vertical="center"/>
    </xf>
    <xf numFmtId="182" fontId="7" fillId="0" borderId="5" xfId="0" applyNumberFormat="1" applyFont="1" applyBorder="1" applyAlignment="1">
      <alignment horizontal="right" vertical="center"/>
    </xf>
    <xf numFmtId="182" fontId="7" fillId="0" borderId="4" xfId="0" applyNumberFormat="1" applyFont="1" applyBorder="1" applyAlignment="1">
      <alignment horizontal="right" vertical="center"/>
    </xf>
    <xf numFmtId="182" fontId="7" fillId="0" borderId="10" xfId="0" applyNumberFormat="1" applyFont="1" applyBorder="1" applyAlignment="1">
      <alignment horizontal="right" vertical="center"/>
    </xf>
    <xf numFmtId="182" fontId="7" fillId="0" borderId="24" xfId="0" applyNumberFormat="1" applyFont="1" applyBorder="1" applyAlignment="1">
      <alignment horizontal="right" vertical="center"/>
    </xf>
    <xf numFmtId="182" fontId="7" fillId="0" borderId="25" xfId="0" applyNumberFormat="1" applyFont="1" applyBorder="1" applyAlignment="1">
      <alignment horizontal="right" vertical="center"/>
    </xf>
    <xf numFmtId="182" fontId="7" fillId="0" borderId="26" xfId="0" applyNumberFormat="1" applyFont="1" applyBorder="1" applyAlignment="1">
      <alignment horizontal="right" vertical="center"/>
    </xf>
    <xf numFmtId="13" fontId="0" fillId="0" borderId="15" xfId="0" applyNumberFormat="1" applyFont="1" applyBorder="1" applyAlignment="1">
      <alignment horizontal="left" vertical="center" shrinkToFit="1"/>
    </xf>
    <xf numFmtId="0" fontId="0" fillId="0" borderId="12" xfId="0" applyBorder="1" applyAlignment="1">
      <alignment horizontal="center" vertical="center"/>
    </xf>
    <xf numFmtId="182" fontId="7" fillId="0" borderId="9" xfId="0" applyNumberFormat="1" applyFont="1" applyBorder="1" applyAlignment="1">
      <alignment horizontal="right" vertical="center"/>
    </xf>
    <xf numFmtId="0" fontId="10" fillId="0" borderId="12" xfId="0" applyFont="1" applyBorder="1" applyAlignment="1">
      <alignment horizontal="left" vertical="center"/>
    </xf>
    <xf numFmtId="182" fontId="0" fillId="0" borderId="0" xfId="0" applyNumberFormat="1" applyFont="1">
      <alignment vertical="center"/>
    </xf>
    <xf numFmtId="0" fontId="0" fillId="0" borderId="28" xfId="0" applyFont="1" applyBorder="1" applyAlignment="1">
      <alignment vertical="center"/>
    </xf>
    <xf numFmtId="0" fontId="0" fillId="0" borderId="21" xfId="0" applyNumberFormat="1" applyFont="1" applyBorder="1" applyAlignment="1">
      <alignment horizontal="right" vertical="center" shrinkToFit="1"/>
    </xf>
    <xf numFmtId="182" fontId="7" fillId="0" borderId="7" xfId="0" applyNumberFormat="1" applyFont="1" applyBorder="1" applyAlignment="1">
      <alignment vertical="center"/>
    </xf>
    <xf numFmtId="182" fontId="0" fillId="0" borderId="13" xfId="0" applyNumberFormat="1" applyFont="1" applyBorder="1" applyAlignment="1">
      <alignment vertical="center"/>
    </xf>
    <xf numFmtId="0" fontId="0" fillId="0" borderId="0" xfId="0" applyAlignment="1">
      <alignment horizontal="center"/>
    </xf>
    <xf numFmtId="13" fontId="0" fillId="0" borderId="0" xfId="0" applyNumberFormat="1" applyFont="1" applyAlignment="1">
      <alignment horizontal="right" vertical="center" shrinkToFit="1"/>
    </xf>
    <xf numFmtId="0" fontId="0" fillId="0" borderId="1" xfId="0" applyFont="1" applyBorder="1" applyAlignment="1">
      <alignment horizontal="center" vertical="center" wrapText="1"/>
    </xf>
    <xf numFmtId="182" fontId="7" fillId="0" borderId="30" xfId="0" applyNumberFormat="1" applyFont="1" applyBorder="1" applyAlignment="1">
      <alignment horizontal="right" vertical="center"/>
    </xf>
    <xf numFmtId="13" fontId="0" fillId="0" borderId="0" xfId="0" applyNumberFormat="1" applyFont="1" applyAlignment="1">
      <alignment horizontal="left" vertical="center" shrinkToFit="1"/>
    </xf>
    <xf numFmtId="182" fontId="0" fillId="0" borderId="13" xfId="0" applyNumberFormat="1" applyFont="1" applyBorder="1" applyAlignment="1">
      <alignment horizontal="right" vertical="center"/>
    </xf>
    <xf numFmtId="182" fontId="7" fillId="0" borderId="31" xfId="0" applyNumberFormat="1" applyFont="1" applyBorder="1" applyAlignment="1">
      <alignment horizontal="right" vertical="center"/>
    </xf>
    <xf numFmtId="0" fontId="2" fillId="0" borderId="3" xfId="0" applyFont="1" applyBorder="1">
      <alignment vertical="center"/>
    </xf>
    <xf numFmtId="0" fontId="2" fillId="0" borderId="5" xfId="0" applyFont="1" applyBorder="1">
      <alignment vertical="center"/>
    </xf>
    <xf numFmtId="0" fontId="2" fillId="0" borderId="7" xfId="0" applyFont="1" applyBorder="1" applyAlignment="1">
      <alignment horizontal="center" vertical="center"/>
    </xf>
    <xf numFmtId="0" fontId="0" fillId="0" borderId="6" xfId="0" applyFont="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769620</xdr:colOff>
          <xdr:row>44</xdr:row>
          <xdr:rowOff>200660</xdr:rowOff>
        </xdr:from>
        <xdr:to xmlns:xdr="http://schemas.openxmlformats.org/drawingml/2006/spreadsheetDrawing">
          <xdr:col>1</xdr:col>
          <xdr:colOff>1073785</xdr:colOff>
          <xdr:row>45</xdr:row>
          <xdr:rowOff>200660</xdr:rowOff>
        </xdr:to>
        <xdr:sp textlink="">
          <xdr:nvSpPr>
            <xdr:cNvPr id="5128" name="チェック 8" hidden="1">
              <a:extLst>
                <a:ext uri="{63B3BB69-23CF-44E3-9099-C40C66FF867C}">
                  <a14:compatExt spid="_x0000_s5128"/>
                </a:ext>
              </a:extLst>
            </xdr:cNvPr>
            <xdr:cNvSpPr>
              <a:spLocks noRot="1" noChangeShapeType="1"/>
            </xdr:cNvSpPr>
          </xdr:nvSpPr>
          <xdr:spPr>
            <a:xfrm>
              <a:off x="946785" y="10278110"/>
              <a:ext cx="3041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379730</xdr:colOff>
          <xdr:row>44</xdr:row>
          <xdr:rowOff>199390</xdr:rowOff>
        </xdr:from>
        <xdr:to xmlns:xdr="http://schemas.openxmlformats.org/drawingml/2006/spreadsheetDrawing">
          <xdr:col>5</xdr:col>
          <xdr:colOff>684530</xdr:colOff>
          <xdr:row>46</xdr:row>
          <xdr:rowOff>0</xdr:rowOff>
        </xdr:to>
        <xdr:sp textlink="">
          <xdr:nvSpPr>
            <xdr:cNvPr id="5129" name="チェック 9" hidden="1">
              <a:extLst>
                <a:ext uri="{63B3BB69-23CF-44E3-9099-C40C66FF867C}">
                  <a14:compatExt spid="_x0000_s5129"/>
                </a:ext>
              </a:extLst>
            </xdr:cNvPr>
            <xdr:cNvSpPr>
              <a:spLocks noRot="1" noChangeShapeType="1"/>
            </xdr:cNvSpPr>
          </xdr:nvSpPr>
          <xdr:spPr>
            <a:xfrm>
              <a:off x="3425825" y="10276840"/>
              <a:ext cx="304800" cy="219710"/>
            </a:xfrm>
            <a:prstGeom prst="rect"/>
          </xdr:spPr>
        </xdr:sp>
        <xdr:clientData/>
      </xdr:twoCellAnchor>
    </mc:Choice>
    <mc:Fallback/>
  </mc:AlternateContent>
  <xdr:twoCellAnchor>
    <xdr:from xmlns:xdr="http://schemas.openxmlformats.org/drawingml/2006/spreadsheetDrawing">
      <xdr:col>12</xdr:col>
      <xdr:colOff>10160</xdr:colOff>
      <xdr:row>7</xdr:row>
      <xdr:rowOff>635</xdr:rowOff>
    </xdr:from>
    <xdr:to xmlns:xdr="http://schemas.openxmlformats.org/drawingml/2006/spreadsheetDrawing">
      <xdr:col>17</xdr:col>
      <xdr:colOff>171450</xdr:colOff>
      <xdr:row>16</xdr:row>
      <xdr:rowOff>46355</xdr:rowOff>
    </xdr:to>
    <xdr:sp macro="" textlink="">
      <xdr:nvSpPr>
        <xdr:cNvPr id="5130" name="図形 12"/>
        <xdr:cNvSpPr/>
      </xdr:nvSpPr>
      <xdr:spPr>
        <a:xfrm>
          <a:off x="7314565" y="2193290"/>
          <a:ext cx="4133215" cy="2042160"/>
        </a:xfrm>
        <a:prstGeom prst="wedgeRectCallout">
          <a:avLst>
            <a:gd name="adj1" fmla="val -52890"/>
            <a:gd name="adj2" fmla="val -22503"/>
          </a:avLst>
        </a:prstGeom>
        <a:ln w="25400" cap="flat" cmpd="sng" algn="ctr">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sz="1200"/>
        </a:p>
        <a:p>
          <a:r>
            <a:rPr kumimoji="1" lang="ja-JP" altLang="en-US" sz="1200"/>
            <a:t>【ご使用にあたって】</a:t>
          </a:r>
          <a:endParaRPr kumimoji="1" lang="ja-JP" altLang="en-US" sz="1200"/>
        </a:p>
        <a:p>
          <a:r>
            <a:rPr kumimoji="1" lang="ja-JP" altLang="en-US" sz="1200"/>
            <a:t>　</a:t>
          </a:r>
          <a:endParaRPr kumimoji="1" lang="ja-JP" altLang="en-US" sz="1200"/>
        </a:p>
        <a:p>
          <a:r>
            <a:rPr kumimoji="1" lang="ja-JP" altLang="en-US" sz="1200"/>
            <a:t>①初めに、「本人を含む家族人数」（</a:t>
          </a:r>
          <a:r>
            <a:rPr kumimoji="1" lang="ja-JP" altLang="en-US" sz="1200"/>
            <a:t>Ｆ19セル</a:t>
          </a:r>
          <a:r>
            <a:rPr kumimoji="1" lang="ja-JP" altLang="en-US" sz="1200"/>
            <a:t>）の値を確認し、通知した人数と違っている場合には、変更し、</a:t>
          </a:r>
          <a:r>
            <a:rPr kumimoji="1" lang="ja-JP" altLang="en-US" sz="1200"/>
            <a:t>事業所名、対象者コードを入力し、</a:t>
          </a:r>
          <a:r>
            <a:rPr kumimoji="1" lang="ja-JP" altLang="en-US" sz="1200"/>
            <a:t>保存してください。</a:t>
          </a:r>
          <a:endParaRPr kumimoji="1" lang="ja-JP" altLang="en-US" sz="1200"/>
        </a:p>
        <a:p>
          <a:r>
            <a:rPr kumimoji="1" lang="ja-JP" altLang="en-US" sz="1200"/>
            <a:t>②給料・賞与の支給日を入力してください。</a:t>
          </a:r>
          <a:endParaRPr kumimoji="1" lang="ja-JP" altLang="en-US" sz="1200"/>
        </a:p>
        <a:p>
          <a:r>
            <a:rPr kumimoji="1" lang="ja-JP" altLang="en-US" sz="1200"/>
            <a:t>③支給額、所得税額、住民税額、社会保険料額を入力すると、差押可能額が計算されます。</a:t>
          </a:r>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288290</xdr:colOff>
      <xdr:row>11</xdr:row>
      <xdr:rowOff>25400</xdr:rowOff>
    </xdr:from>
    <xdr:to xmlns:xdr="http://schemas.openxmlformats.org/drawingml/2006/spreadsheetDrawing">
      <xdr:col>11</xdr:col>
      <xdr:colOff>328930</xdr:colOff>
      <xdr:row>11</xdr:row>
      <xdr:rowOff>197485</xdr:rowOff>
    </xdr:to>
    <xdr:sp macro="" textlink="">
      <xdr:nvSpPr>
        <xdr:cNvPr id="8" name="図形 7"/>
        <xdr:cNvSpPr/>
      </xdr:nvSpPr>
      <xdr:spPr>
        <a:xfrm>
          <a:off x="6763385" y="3692525"/>
          <a:ext cx="726440" cy="172085"/>
        </a:xfrm>
        <a:prstGeom prst="downArrow">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18</xdr:col>
      <xdr:colOff>27305</xdr:colOff>
      <xdr:row>0</xdr:row>
      <xdr:rowOff>93980</xdr:rowOff>
    </xdr:from>
    <xdr:to xmlns:xdr="http://schemas.openxmlformats.org/drawingml/2006/spreadsheetDrawing">
      <xdr:col>27</xdr:col>
      <xdr:colOff>658495</xdr:colOff>
      <xdr:row>15</xdr:row>
      <xdr:rowOff>166370</xdr:rowOff>
    </xdr:to>
    <xdr:sp macro="" textlink="">
      <xdr:nvSpPr>
        <xdr:cNvPr id="9" name="図形 2"/>
        <xdr:cNvSpPr/>
      </xdr:nvSpPr>
      <xdr:spPr>
        <a:xfrm>
          <a:off x="11989435" y="93980"/>
          <a:ext cx="6803390" cy="5044440"/>
        </a:xfrm>
        <a:prstGeom prst="wedgeRectCallout">
          <a:avLst>
            <a:gd name="adj1" fmla="val -52890"/>
            <a:gd name="adj2" fmla="val -22503"/>
          </a:avLst>
        </a:prstGeom>
        <a:ln w="25400" cap="flat" cmpd="sng" algn="ctr">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200"/>
            <a:t/>
          </a:r>
          <a:endParaRPr kumimoji="1" lang="ja-JP" altLang="en-US" sz="1200"/>
        </a:p>
        <a:p>
          <a:r>
            <a:rPr kumimoji="1" lang="ja-JP" altLang="en-US" sz="1200"/>
            <a:t>　賞与支給月等で、差押対象の支給が複数ある月(期間)の２回目以降の支給の計算用です。</a:t>
          </a:r>
          <a:endParaRPr kumimoji="1" lang="ja-JP" altLang="en-US" sz="1200"/>
        </a:p>
        <a:p>
          <a:r>
            <a:rPr kumimoji="1" lang="ja-JP" altLang="en-US" sz="1200"/>
            <a:t>①初めに、「本人を含む家族人数」（</a:t>
          </a:r>
          <a:r>
            <a:rPr kumimoji="1" lang="ja-JP" altLang="en-US" sz="1200"/>
            <a:t>Ｆ19セル</a:t>
          </a:r>
          <a:r>
            <a:rPr kumimoji="1" lang="ja-JP" altLang="en-US" sz="1200"/>
            <a:t>）の値を確認し、通知した人数と違っている場合には、変更し、</a:t>
          </a:r>
          <a:r>
            <a:rPr kumimoji="1" lang="ja-JP" altLang="en-US" sz="1200"/>
            <a:t>事業所名、対象者コードを入力し、</a:t>
          </a:r>
          <a:r>
            <a:rPr kumimoji="1" lang="ja-JP" altLang="en-US" sz="1200"/>
            <a:t>保存してください。</a:t>
          </a:r>
          <a:endParaRPr kumimoji="1" lang="ja-JP" altLang="en-US" sz="1200"/>
        </a:p>
        <a:p>
          <a:r>
            <a:rPr kumimoji="1" lang="ja-JP" altLang="en-US" sz="1200"/>
            <a:t>②給料・賞与の支給日を入力してください。</a:t>
          </a:r>
          <a:endParaRPr kumimoji="1" lang="ja-JP" altLang="en-US" sz="1200"/>
        </a:p>
        <a:p>
          <a:r>
            <a:rPr kumimoji="1" lang="ja-JP" altLang="en-US" sz="1200"/>
            <a:t>③支給額、所得税額、住民税額、社会保険料額を入力すると、差押可能額が計算されます。</a:t>
          </a:r>
          <a:endParaRPr kumimoji="1" lang="ja-JP" altLang="en-US" sz="1200"/>
        </a:p>
        <a:p>
          <a:r>
            <a:rPr kumimoji="1" lang="ja-JP" altLang="en-US" sz="1200"/>
            <a:t>※１回支給の計算をするときには、支給１（または支給２のどちらか）に入力して、計算します。</a:t>
          </a:r>
          <a:endParaRPr kumimoji="1" lang="ja-JP" altLang="en-US" sz="1200"/>
        </a:p>
        <a:p>
          <a:endParaRPr kumimoji="1" lang="ja-JP" altLang="en-US" sz="1200"/>
        </a:p>
        <a:p>
          <a:r>
            <a:rPr kumimoji="1" lang="ja-JP" altLang="en-US" sz="1200"/>
            <a:t>　【以下は市担当者向け説明です】</a:t>
          </a:r>
          <a:endParaRPr kumimoji="1" lang="ja-JP" altLang="en-US" sz="1200"/>
        </a:p>
        <a:p>
          <a:r>
            <a:rPr kumimoji="1" lang="ja-JP" altLang="en-US" sz="1200"/>
            <a:t/>
          </a:r>
          <a:endParaRPr kumimoji="1" lang="ja-JP" altLang="en-US" sz="1200"/>
        </a:p>
        <a:p>
          <a:r>
            <a:rPr kumimoji="1" lang="ja-JP" altLang="en-US" sz="1200"/>
            <a:t>　通常は、差引(控除)計算します。計算方法を選択・変更することにより按分計算も可能です。</a:t>
          </a:r>
          <a:endParaRPr kumimoji="1" lang="ja-JP" altLang="en-US" sz="1200"/>
        </a:p>
        <a:p>
          <a:r>
            <a:rPr kumimoji="1" lang="ja-JP" altLang="en-US" sz="1200"/>
            <a:t>　※</a:t>
          </a:r>
          <a:r>
            <a:rPr kumimoji="1" lang="ja-JP" altLang="en-US" sz="1200"/>
            <a:t>差引(控除)計算 ： </a:t>
          </a:r>
          <a:r>
            <a:rPr kumimoji="1" lang="ja-JP" altLang="en-US" sz="1200"/>
            <a:t/>
          </a:r>
          <a:r>
            <a:rPr kumimoji="1" lang="ja-JP" altLang="en-US" sz="1200"/>
            <a:t>合算欄の４号および５号の金額から、支給１（先支給）の</a:t>
          </a:r>
          <a:r>
            <a:rPr kumimoji="1" lang="ja-JP" altLang="en-US" sz="1200"/>
            <a:t>４号および５号の金額を</a:t>
          </a:r>
          <a:r>
            <a:rPr kumimoji="1" lang="ja-JP" altLang="en-US" sz="1200"/>
            <a:t>差引(控除)して、支給２（後支給）の</a:t>
          </a:r>
          <a:r>
            <a:rPr kumimoji="1" lang="ja-JP" altLang="en-US" sz="1200"/>
            <a:t>４号および５号の金額を算出し、計算します。</a:t>
          </a:r>
          <a:endParaRPr kumimoji="1" lang="ja-JP" altLang="en-US" sz="1200"/>
        </a:p>
        <a:p>
          <a:r>
            <a:rPr kumimoji="1" lang="ja-JP" altLang="en-US" sz="1200"/>
            <a:t>　※按分計算 ： </a:t>
          </a:r>
          <a:r>
            <a:rPr kumimoji="1" lang="ja-JP" altLang="en-US" sz="1200"/>
            <a:t>合算欄の４号および５号の金額を、</a:t>
          </a:r>
          <a:r>
            <a:rPr kumimoji="1" lang="ja-JP" altLang="en-US" sz="1200"/>
            <a:t>各支給の実支給額{①－(1号＋2号＋3号)}の金額の比率により、按分します。なお、按分後に端数調整するので、支給１および２の</a:t>
          </a:r>
          <a:r>
            <a:rPr kumimoji="1" lang="ja-JP" altLang="en-US" sz="1200"/>
            <a:t>４号および５号の合計が、</a:t>
          </a:r>
          <a:r>
            <a:rPr kumimoji="1" lang="ja-JP" altLang="en-US" sz="1200"/>
            <a:t> </a:t>
          </a:r>
          <a:r>
            <a:rPr kumimoji="1" lang="ja-JP" altLang="en-US" sz="1200"/>
            <a:t/>
          </a:r>
          <a:r>
            <a:rPr kumimoji="1" lang="ja-JP" altLang="en-US" sz="1200"/>
            <a:t>合算欄の金額と違うことがあります。</a:t>
          </a:r>
          <a:endParaRPr kumimoji="1" lang="ja-JP" altLang="en-US" sz="1200"/>
        </a:p>
        <a:p>
          <a:endParaRPr kumimoji="1" lang="ja-JP" altLang="en-US" sz="1200"/>
        </a:p>
        <a:p>
          <a:r>
            <a:rPr kumimoji="1" lang="ja-JP" altLang="en-US" sz="1200"/>
            <a:t>　</a:t>
          </a:r>
          <a:r>
            <a:rPr kumimoji="1" lang="ja-JP" altLang="en-US" sz="1200"/>
            <a:t>合算選択により、</a:t>
          </a:r>
          <a:r>
            <a:rPr kumimoji="1" lang="ja-JP" altLang="en-US" sz="1200"/>
            <a:t>各支給の端数調整後の金額を合算する方法と、</a:t>
          </a:r>
          <a:r>
            <a:rPr kumimoji="1" lang="ja-JP" altLang="en-US" sz="1200"/>
            <a:t>各支給の実金額を合算してから端数調整する方法とを選択できます。（初期設定：</a:t>
          </a:r>
          <a:r>
            <a:rPr kumimoji="1" lang="ja-JP" altLang="en-US" sz="1200"/>
            <a:t>端数調整後の金額を合算</a:t>
          </a:r>
          <a:r>
            <a:rPr kumimoji="1" lang="ja-JP" altLang="en-US" sz="1200"/>
            <a:t>）</a:t>
          </a:r>
          <a:endParaRPr kumimoji="1" lang="ja-JP" altLang="en-US" sz="1200"/>
        </a:p>
        <a:p>
          <a:endParaRPr kumimoji="1" lang="ja-JP" altLang="en-US" sz="1200"/>
        </a:p>
        <a:p>
          <a:r>
            <a:rPr kumimoji="1" lang="ja-JP" altLang="en-US" sz="1200"/>
            <a:t>　稀なケースとして、月(期間)内の３回目以降の支給を計算するときには、先支給分すべてを合算して支給１欄に入力します。その際、</a:t>
          </a:r>
          <a:r>
            <a:rPr kumimoji="1" lang="ja-JP" altLang="en-US" sz="1200"/>
            <a:t>調整後金額の合算により計算するときには、実金額ではなく、調整後金額を合算した（前回計算で算出した）金額を、支給１の実金額欄に入力します。</a:t>
          </a:r>
          <a:endParaRPr kumimoji="1" lang="ja-JP" altLang="en-US" sz="1200"/>
        </a:p>
        <a:p>
          <a:endParaRPr kumimoji="1" lang="ja-JP" altLang="en-US" sz="1200"/>
        </a:p>
        <a:p>
          <a:r>
            <a:rPr kumimoji="1" lang="ja-JP" altLang="en-US" sz="1200"/>
            <a:t>　参考）国徴法第76条、</a:t>
          </a:r>
          <a:r>
            <a:rPr kumimoji="1" lang="ja-JP" altLang="en-US" sz="1200"/>
            <a:t>国徴法基本通達</a:t>
          </a:r>
          <a:r>
            <a:rPr kumimoji="1" lang="ja-JP" altLang="en-US" sz="1200"/>
            <a:t>第76条関係</a:t>
          </a:r>
          <a:endParaRPr kumimoji="1" lang="ja-JP" altLang="en-US" sz="1200"/>
        </a:p>
      </xdr:txBody>
    </xdr:sp>
    <xdr:clientData/>
  </xdr:twoCellAnchor>
  <xdr:twoCellAnchor>
    <xdr:from xmlns:xdr="http://schemas.openxmlformats.org/drawingml/2006/spreadsheetDrawing">
      <xdr:col>11</xdr:col>
      <xdr:colOff>314325</xdr:colOff>
      <xdr:row>10</xdr:row>
      <xdr:rowOff>266700</xdr:rowOff>
    </xdr:from>
    <xdr:to xmlns:xdr="http://schemas.openxmlformats.org/drawingml/2006/spreadsheetDrawing">
      <xdr:col>14</xdr:col>
      <xdr:colOff>548005</xdr:colOff>
      <xdr:row>11</xdr:row>
      <xdr:rowOff>266700</xdr:rowOff>
    </xdr:to>
    <xdr:sp macro="" textlink="">
      <xdr:nvSpPr>
        <xdr:cNvPr id="10" name="テキスト 3"/>
        <xdr:cNvSpPr txBox="1"/>
      </xdr:nvSpPr>
      <xdr:spPr>
        <a:xfrm rot="-10800000" flipV="1">
          <a:off x="7475220" y="3629025"/>
          <a:ext cx="2291080" cy="304800"/>
        </a:xfrm>
        <a:prstGeom prst="rect">
          <a:avLst/>
        </a:prstGeom>
        <a:solidFill>
          <a:schemeClr val="lt1">
            <a:alpha val="0"/>
          </a:schemeClr>
        </a:solidFill>
        <a:ln w="9525" cmpd="sng">
          <a:solidFill>
            <a:schemeClr val="lt1">
              <a:shade val="50000"/>
              <a:alpha val="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端数調整後、下欄へ転記</a:t>
          </a: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799465</xdr:colOff>
          <xdr:row>44</xdr:row>
          <xdr:rowOff>208915</xdr:rowOff>
        </xdr:from>
        <xdr:to xmlns:xdr="http://schemas.openxmlformats.org/drawingml/2006/spreadsheetDrawing">
          <xdr:col>2</xdr:col>
          <xdr:colOff>59690</xdr:colOff>
          <xdr:row>47</xdr:row>
          <xdr:rowOff>13970</xdr:rowOff>
        </xdr:to>
        <xdr:sp textlink="">
          <xdr:nvSpPr>
            <xdr:cNvPr id="1036" name="チェック 12" hidden="1">
              <a:extLst>
                <a:ext uri="{63B3BB69-23CF-44E3-9099-C40C66FF867C}">
                  <a14:compatExt spid="_x0000_s1036"/>
                </a:ext>
              </a:extLst>
            </xdr:cNvPr>
            <xdr:cNvSpPr>
              <a:spLocks noRot="1" noChangeShapeType="1"/>
            </xdr:cNvSpPr>
          </xdr:nvSpPr>
          <xdr:spPr>
            <a:xfrm>
              <a:off x="976630" y="12673965"/>
              <a:ext cx="343535" cy="370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365125</xdr:colOff>
          <xdr:row>45</xdr:row>
          <xdr:rowOff>13970</xdr:rowOff>
        </xdr:from>
        <xdr:to xmlns:xdr="http://schemas.openxmlformats.org/drawingml/2006/spreadsheetDrawing">
          <xdr:col>6</xdr:col>
          <xdr:colOff>672465</xdr:colOff>
          <xdr:row>45</xdr:row>
          <xdr:rowOff>252095</xdr:rowOff>
        </xdr:to>
        <xdr:sp textlink="">
          <xdr:nvSpPr>
            <xdr:cNvPr id="1038" name="チェック 14" hidden="1">
              <a:extLst>
                <a:ext uri="{63B3BB69-23CF-44E3-9099-C40C66FF867C}">
                  <a14:compatExt spid="_x0000_s1038"/>
                </a:ext>
              </a:extLst>
            </xdr:cNvPr>
            <xdr:cNvSpPr>
              <a:spLocks noRot="1" noChangeShapeType="1"/>
            </xdr:cNvSpPr>
          </xdr:nvSpPr>
          <xdr:spPr>
            <a:xfrm>
              <a:off x="4097020" y="12733020"/>
              <a:ext cx="307340" cy="238125"/>
            </a:xfrm>
            <a:prstGeom prst="rec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X52"/>
  <sheetViews>
    <sheetView tabSelected="1" workbookViewId="0">
      <selection activeCell="H8" sqref="H8:I8"/>
    </sheetView>
  </sheetViews>
  <sheetFormatPr defaultColWidth="9" defaultRowHeight="14.25"/>
  <cols>
    <col min="1" max="1" width="2.33203125" style="1" customWidth="1"/>
    <col min="2" max="2" width="14.21875" style="1" customWidth="1"/>
    <col min="3" max="3" width="5.44140625" style="1" customWidth="1"/>
    <col min="4" max="11" width="9" style="1"/>
    <col min="12" max="12" width="1.88671875" style="1" customWidth="1"/>
    <col min="13" max="13" width="9" style="1"/>
    <col min="14" max="14" width="16.125" style="1" customWidth="1"/>
    <col min="15" max="16384" width="9" style="1"/>
  </cols>
  <sheetData>
    <row r="1" spans="2:11" ht="23.25" customHeight="1">
      <c r="B1" s="1" t="s">
        <v>7</v>
      </c>
      <c r="H1" s="54" t="s">
        <v>21</v>
      </c>
      <c r="I1" s="54"/>
      <c r="J1" s="54"/>
      <c r="K1" s="54"/>
    </row>
    <row r="2" spans="2:11" ht="23.25" customHeight="1">
      <c r="B2" s="3" t="s">
        <v>52</v>
      </c>
      <c r="H2" s="55" t="s">
        <v>96</v>
      </c>
      <c r="I2" s="55"/>
      <c r="J2" s="55"/>
      <c r="K2" s="55"/>
    </row>
    <row r="3" spans="2:11" ht="23.25" customHeight="1">
      <c r="B3" s="3"/>
      <c r="H3" s="56" t="s">
        <v>47</v>
      </c>
      <c r="I3" s="56"/>
      <c r="J3" s="56"/>
      <c r="K3" s="56"/>
    </row>
    <row r="4" spans="2:11" ht="34.5" customHeight="1">
      <c r="B4" s="4" t="s">
        <v>28</v>
      </c>
      <c r="C4" s="4"/>
      <c r="D4" s="4"/>
      <c r="E4" s="4"/>
      <c r="F4" s="4"/>
      <c r="G4" s="4"/>
      <c r="H4" s="4"/>
      <c r="I4" s="4"/>
      <c r="J4" s="74"/>
      <c r="K4" s="74"/>
    </row>
    <row r="5" spans="2:11" s="2" customFormat="1" ht="45" customHeight="1">
      <c r="B5" s="5" t="s">
        <v>14</v>
      </c>
      <c r="C5" s="22"/>
      <c r="D5" s="22"/>
      <c r="E5" s="22"/>
      <c r="F5" s="22"/>
      <c r="G5" s="22"/>
      <c r="H5" s="22"/>
      <c r="I5" s="22"/>
      <c r="J5" s="22"/>
      <c r="K5" s="22"/>
    </row>
    <row r="6" spans="2:11" ht="4.5" customHeight="1">
      <c r="B6" s="4"/>
      <c r="C6" s="4"/>
      <c r="D6" s="4"/>
      <c r="E6" s="4"/>
      <c r="F6" s="4"/>
      <c r="G6" s="4"/>
      <c r="H6" s="4"/>
      <c r="I6" s="4"/>
      <c r="J6" s="74"/>
      <c r="K6" s="74"/>
    </row>
    <row r="7" spans="2:11" ht="18.899999999999999" customHeight="1">
      <c r="B7" s="6" t="s">
        <v>33</v>
      </c>
      <c r="C7" s="23"/>
      <c r="D7" s="23"/>
      <c r="E7" s="23"/>
      <c r="F7" s="23"/>
      <c r="G7" s="52"/>
      <c r="H7" s="57" t="s">
        <v>3</v>
      </c>
      <c r="I7" s="63"/>
    </row>
    <row r="8" spans="2:11" ht="18.899999999999999" customHeight="1">
      <c r="B8" s="7" t="s">
        <v>65</v>
      </c>
      <c r="C8" s="24"/>
      <c r="D8" s="24"/>
      <c r="E8" s="24"/>
      <c r="F8" s="24"/>
      <c r="G8" s="24"/>
      <c r="H8" s="58"/>
      <c r="I8" s="64"/>
      <c r="J8" s="75" t="s">
        <v>17</v>
      </c>
      <c r="K8" s="85"/>
    </row>
    <row r="9" spans="2:11" ht="18.899999999999999" customHeight="1">
      <c r="B9" s="7" t="s">
        <v>56</v>
      </c>
      <c r="C9" s="24"/>
      <c r="D9" s="24"/>
      <c r="E9" s="24"/>
      <c r="F9" s="24"/>
      <c r="G9" s="24"/>
      <c r="H9" s="59"/>
      <c r="I9" s="65"/>
      <c r="J9" s="75" t="s">
        <v>12</v>
      </c>
      <c r="K9" s="85"/>
    </row>
    <row r="10" spans="2:11" ht="18.899999999999999" customHeight="1">
      <c r="B10" s="7" t="s">
        <v>58</v>
      </c>
      <c r="C10" s="24"/>
      <c r="D10" s="24"/>
      <c r="E10" s="24"/>
      <c r="F10" s="24"/>
      <c r="G10" s="24"/>
      <c r="H10" s="60"/>
      <c r="I10" s="66"/>
      <c r="J10" s="75" t="s">
        <v>68</v>
      </c>
      <c r="K10" s="85"/>
    </row>
    <row r="11" spans="2:11" ht="18.899999999999999" customHeight="1">
      <c r="B11" s="7" t="s">
        <v>54</v>
      </c>
      <c r="C11" s="24"/>
      <c r="D11" s="24"/>
      <c r="E11" s="24"/>
      <c r="F11" s="24"/>
      <c r="G11" s="24"/>
      <c r="H11" s="61"/>
      <c r="I11" s="67"/>
      <c r="J11" s="75" t="s">
        <v>69</v>
      </c>
      <c r="K11" s="85"/>
    </row>
    <row r="12" spans="2:11" ht="6" customHeight="1">
      <c r="B12" s="8"/>
      <c r="C12" s="8"/>
      <c r="D12" s="8"/>
      <c r="E12" s="8"/>
      <c r="F12" s="8"/>
      <c r="G12" s="8"/>
      <c r="H12" s="8"/>
      <c r="I12" s="8"/>
      <c r="J12" s="76"/>
      <c r="K12" s="76"/>
    </row>
    <row r="13" spans="2:11" ht="18.899999999999999" customHeight="1">
      <c r="B13" s="3"/>
      <c r="H13" s="62" t="s">
        <v>32</v>
      </c>
      <c r="I13" s="68" t="s">
        <v>63</v>
      </c>
      <c r="J13" s="62" t="s">
        <v>24</v>
      </c>
      <c r="K13" s="86">
        <f>IF(I13="一週（週払）",7/30,IF(I13="半月",0.5,IF(I13="四週",28/30,IF(I13="一月",1,IF(I13="五週",35/30,IF(I13="二月",2,IF(I13="十二月",12,"割合が必要！")))))))</f>
        <v>1</v>
      </c>
    </row>
    <row r="14" spans="2:11" ht="18.899999999999999" customHeight="1">
      <c r="B14" s="6" t="s">
        <v>18</v>
      </c>
      <c r="C14" s="23"/>
      <c r="D14" s="23"/>
      <c r="E14" s="23"/>
      <c r="F14" s="23"/>
      <c r="G14" s="23"/>
      <c r="H14" s="23"/>
      <c r="I14" s="52"/>
      <c r="J14" s="77" t="s">
        <v>10</v>
      </c>
      <c r="K14" s="29"/>
    </row>
    <row r="15" spans="2:11" ht="18.899999999999999" customHeight="1">
      <c r="B15" s="7" t="s">
        <v>67</v>
      </c>
      <c r="C15" s="24"/>
      <c r="D15" s="24"/>
      <c r="E15" s="24"/>
      <c r="F15" s="24"/>
      <c r="G15" s="24"/>
      <c r="H15" s="24"/>
      <c r="I15" s="69" t="str">
        <f>IF(K13&lt;1,"百円未満切捨て","千円未満切捨て")</f>
        <v>千円未満切捨て</v>
      </c>
      <c r="J15" s="78" t="str">
        <f>IF(H8="","",IF(H9&lt;0,ROUNDDOWN((H8+ABS(H9))/K32,0)*K32,ROUNDDOWN(H8/K32,0)*K32))</f>
        <v/>
      </c>
      <c r="K15" s="87"/>
    </row>
    <row r="16" spans="2:11" ht="18.899999999999999" customHeight="1">
      <c r="B16" s="9" t="s">
        <v>20</v>
      </c>
      <c r="C16" s="25" t="s">
        <v>22</v>
      </c>
      <c r="D16" s="38" t="s">
        <v>9</v>
      </c>
      <c r="E16" s="38"/>
      <c r="F16" s="38"/>
      <c r="G16" s="7"/>
      <c r="H16" s="24"/>
      <c r="I16" s="69" t="str">
        <f>IF(K13&lt;1,"百円未満切上げ","千円未満切上げ")</f>
        <v>千円未満切上げ</v>
      </c>
      <c r="J16" s="78" t="str">
        <f>IF(H8="","",IF(H9&lt;0,0,ROUNDUP(H9/K32,0)*K32))</f>
        <v/>
      </c>
      <c r="K16" s="87"/>
    </row>
    <row r="17" spans="2:14" ht="18.899999999999999" customHeight="1">
      <c r="B17" s="10" t="s">
        <v>23</v>
      </c>
      <c r="C17" s="25" t="s">
        <v>25</v>
      </c>
      <c r="D17" s="38" t="s">
        <v>27</v>
      </c>
      <c r="E17" s="38"/>
      <c r="F17" s="38"/>
      <c r="G17" s="7"/>
      <c r="H17" s="24"/>
      <c r="I17" s="69" t="str">
        <f>IF(K13&lt;1,"百円未満切上げ","千円未満切上げ")</f>
        <v>千円未満切上げ</v>
      </c>
      <c r="J17" s="78" t="str">
        <f>IF(H8="","",ROUNDUP(H10/K32,0)*K32)</f>
        <v/>
      </c>
      <c r="K17" s="87"/>
    </row>
    <row r="18" spans="2:14" ht="18.899999999999999" customHeight="1">
      <c r="B18" s="10" t="s">
        <v>29</v>
      </c>
      <c r="C18" s="25" t="s">
        <v>31</v>
      </c>
      <c r="D18" s="38" t="s">
        <v>1</v>
      </c>
      <c r="E18" s="38"/>
      <c r="F18" s="38"/>
      <c r="G18" s="38"/>
      <c r="H18" s="7"/>
      <c r="I18" s="69" t="str">
        <f>IF(K13&lt;1,"百円未満切上げ","千円未満切上げ")</f>
        <v>千円未満切上げ</v>
      </c>
      <c r="J18" s="78" t="str">
        <f>IF(H8="","",ROUNDUP(H11/K32,0)*K32)</f>
        <v/>
      </c>
      <c r="K18" s="87"/>
      <c r="N18" s="97"/>
    </row>
    <row r="19" spans="2:14" ht="18.899999999999999" customHeight="1">
      <c r="B19" s="10" t="s">
        <v>35</v>
      </c>
      <c r="C19" s="26" t="s">
        <v>36</v>
      </c>
      <c r="D19" s="12" t="s">
        <v>97</v>
      </c>
      <c r="E19" s="44"/>
      <c r="F19" s="49">
        <v>1</v>
      </c>
      <c r="G19" s="53" t="s">
        <v>53</v>
      </c>
      <c r="H19" s="44"/>
      <c r="I19" s="70">
        <f>IF(F19&lt;1,"エラー！",IF(K13&lt;1,ROUNDUP((D37+G37*(F19-1))*K13,-2),ROUNDUP((D37+G37*(F19-1))*K13,-3)))</f>
        <v>107000</v>
      </c>
      <c r="J19" s="79"/>
      <c r="K19" s="88"/>
      <c r="N19" s="98"/>
    </row>
    <row r="20" spans="2:14" ht="18.899999999999999" customHeight="1">
      <c r="B20" s="10"/>
      <c r="C20" s="27"/>
      <c r="D20" s="39" t="s">
        <v>60</v>
      </c>
      <c r="E20" s="45"/>
      <c r="F20" s="45"/>
      <c r="G20" s="45"/>
      <c r="H20" s="45"/>
      <c r="I20" s="71" t="str">
        <f>IF(K13&lt;1,"百円未満切上げ","千円未満切上げ")</f>
        <v>千円未満切上げ</v>
      </c>
      <c r="J20" s="80" t="str">
        <f>IF(H8="","",IF(F19&lt;1,"エラー！",IF((J15-(J16+J17+J18))&lt;0,0,IF(I19&lt;(J15-(J16+J17+J18)),I19,(J15-(J16+J17+J18))))))</f>
        <v/>
      </c>
      <c r="K20" s="89"/>
    </row>
    <row r="21" spans="2:14" ht="18.899999999999999" customHeight="1">
      <c r="B21" s="10"/>
      <c r="C21" s="28" t="s">
        <v>38</v>
      </c>
      <c r="D21" s="40" t="s">
        <v>81</v>
      </c>
      <c r="E21" s="44"/>
      <c r="F21" s="44"/>
      <c r="G21" s="44"/>
      <c r="H21" s="44"/>
      <c r="I21" s="72" t="str">
        <f>IF(K13&lt;1,"百円未満切上げ","千円未満切上げ")</f>
        <v>千円未満切上げ</v>
      </c>
      <c r="J21" s="79"/>
      <c r="K21" s="88"/>
    </row>
    <row r="22" spans="2:14" ht="18.899999999999999" customHeight="1">
      <c r="B22" s="10"/>
      <c r="C22" s="27"/>
      <c r="D22" s="41" t="s">
        <v>80</v>
      </c>
      <c r="E22" s="46"/>
      <c r="F22" s="46"/>
      <c r="G22" s="46"/>
      <c r="H22" s="46"/>
      <c r="I22" s="73"/>
      <c r="J22" s="80" t="str">
        <f>IF(H8="","",IF((J15-(J16+J17+J18+J20))&lt;0,0,IF(ROUNDUP(((J15-(J16+J17+J18+J20))*0.2)/K32,0)*K32&gt;J20*2,J20*2,ROUNDUP(((J15-(J16+J17+J18+J20))*0.2)/K32,0)*K32)))</f>
        <v/>
      </c>
      <c r="K22" s="89"/>
    </row>
    <row r="23" spans="2:14" ht="18.899999999999999" customHeight="1">
      <c r="B23" s="11"/>
      <c r="C23" s="25" t="s">
        <v>39</v>
      </c>
      <c r="D23" s="38" t="s">
        <v>41</v>
      </c>
      <c r="E23" s="38"/>
      <c r="F23" s="38"/>
      <c r="G23" s="38"/>
      <c r="H23" s="38"/>
      <c r="I23" s="38"/>
      <c r="J23" s="81" t="str">
        <f>IF(H8="","",J16+J17+J18+J20+J22)</f>
        <v/>
      </c>
      <c r="K23" s="81"/>
    </row>
    <row r="24" spans="2:14" ht="18.899999999999999" customHeight="1">
      <c r="B24" s="7" t="s">
        <v>45</v>
      </c>
      <c r="C24" s="29"/>
      <c r="D24" s="38" t="s">
        <v>2</v>
      </c>
      <c r="E24" s="38"/>
      <c r="F24" s="38"/>
      <c r="G24" s="38"/>
      <c r="H24" s="38"/>
      <c r="I24" s="7"/>
      <c r="J24" s="81" t="str">
        <f>IF(H8="","",IF((J15-J23)&gt;0,(J15-J23),0))</f>
        <v/>
      </c>
      <c r="K24" s="81"/>
    </row>
    <row r="25" spans="2:14" ht="18.899999999999999" customHeight="1">
      <c r="B25" s="7" t="s">
        <v>46</v>
      </c>
      <c r="C25" s="30"/>
      <c r="D25" s="38"/>
      <c r="E25" s="38"/>
      <c r="F25" s="38"/>
      <c r="G25" s="38"/>
      <c r="H25" s="38"/>
      <c r="I25" s="7"/>
      <c r="J25" s="82"/>
      <c r="K25" s="90"/>
    </row>
    <row r="26" spans="2:14" ht="11.25" customHeight="1">
      <c r="B26" s="3"/>
      <c r="C26" s="3"/>
      <c r="D26" s="3"/>
      <c r="E26" s="3"/>
      <c r="F26" s="3"/>
      <c r="G26" s="3"/>
      <c r="H26" s="3"/>
      <c r="I26" s="3"/>
      <c r="J26" s="83"/>
      <c r="K26" s="83"/>
    </row>
    <row r="27" spans="2:14" ht="18.899999999999999" customHeight="1">
      <c r="B27" s="12" t="s">
        <v>6</v>
      </c>
      <c r="C27" s="31"/>
      <c r="D27" s="7" t="s">
        <v>92</v>
      </c>
      <c r="E27" s="24"/>
      <c r="F27" s="24"/>
      <c r="G27" s="24"/>
      <c r="H27" s="24"/>
      <c r="I27" s="30"/>
      <c r="J27" s="78"/>
      <c r="K27" s="91"/>
    </row>
    <row r="28" spans="2:14" ht="18.899999999999999" customHeight="1">
      <c r="B28" s="13"/>
      <c r="C28" s="32"/>
      <c r="D28" s="7" t="s">
        <v>43</v>
      </c>
      <c r="E28" s="24"/>
      <c r="F28" s="24"/>
      <c r="G28" s="24"/>
      <c r="H28" s="24"/>
      <c r="I28" s="30"/>
      <c r="J28" s="78" t="str">
        <f>IF(J27="","",J25-J27)</f>
        <v/>
      </c>
      <c r="K28" s="91"/>
    </row>
    <row r="29" spans="2:14" ht="11.25" customHeight="1">
      <c r="B29" s="3"/>
      <c r="C29" s="3"/>
      <c r="D29" s="3"/>
      <c r="E29" s="3"/>
      <c r="F29" s="3"/>
      <c r="G29" s="3"/>
      <c r="H29" s="3"/>
      <c r="I29" s="3"/>
      <c r="J29" s="83"/>
      <c r="K29" s="83"/>
    </row>
    <row r="30" spans="2:14" ht="17.100000000000001" customHeight="1">
      <c r="B30" s="14" t="s">
        <v>16</v>
      </c>
      <c r="C30" s="3"/>
      <c r="D30" s="3"/>
      <c r="E30" s="3"/>
      <c r="F30" s="3"/>
      <c r="G30" s="3"/>
      <c r="H30" s="3"/>
      <c r="I30" s="3"/>
      <c r="J30" s="3"/>
      <c r="K30" s="3"/>
    </row>
    <row r="31" spans="2:14" ht="17.100000000000001" customHeight="1">
      <c r="B31" s="15" t="s">
        <v>66</v>
      </c>
      <c r="C31" s="3"/>
      <c r="D31" s="3"/>
      <c r="E31" s="3"/>
      <c r="F31" s="3"/>
      <c r="G31" s="3"/>
      <c r="H31" s="3"/>
      <c r="I31" s="3"/>
      <c r="J31" s="3"/>
      <c r="K31" s="3"/>
    </row>
    <row r="32" spans="2:14" ht="17.100000000000001" customHeight="1">
      <c r="B32" s="14" t="s">
        <v>50</v>
      </c>
      <c r="C32" s="3"/>
      <c r="D32" s="3"/>
      <c r="E32" s="3"/>
      <c r="F32" s="3"/>
      <c r="G32" s="3"/>
      <c r="H32" s="3"/>
      <c r="I32" s="3"/>
      <c r="J32" s="84" t="s">
        <v>71</v>
      </c>
      <c r="K32" s="92">
        <f>IF(K13&gt;=1,1000,100)</f>
        <v>1000</v>
      </c>
    </row>
    <row r="33" spans="2:24" ht="17.100000000000001" customHeight="1">
      <c r="B33" s="14" t="s">
        <v>100</v>
      </c>
      <c r="C33" s="3"/>
      <c r="D33" s="3"/>
      <c r="E33" s="3"/>
      <c r="F33" s="3"/>
      <c r="G33" s="3"/>
      <c r="H33" s="3"/>
      <c r="I33" s="3"/>
      <c r="J33" s="3"/>
      <c r="K33" s="3"/>
    </row>
    <row r="34" spans="2:24" ht="17.100000000000001" customHeight="1">
      <c r="B34" s="14" t="s">
        <v>51</v>
      </c>
      <c r="C34" s="3"/>
      <c r="D34" s="3"/>
      <c r="E34" s="3"/>
      <c r="F34" s="3"/>
      <c r="G34" s="3"/>
      <c r="H34" s="3"/>
      <c r="I34" s="3"/>
      <c r="J34" s="3"/>
      <c r="K34" s="3"/>
    </row>
    <row r="35" spans="2:24" ht="6" customHeight="1">
      <c r="B35" s="14"/>
      <c r="C35" s="3"/>
      <c r="D35" s="3"/>
      <c r="E35" s="3"/>
      <c r="F35" s="3"/>
      <c r="G35" s="3"/>
      <c r="H35" s="3"/>
      <c r="I35" s="3"/>
      <c r="J35" s="3"/>
      <c r="K35" s="3"/>
    </row>
    <row r="36" spans="2:24" ht="16.5" customHeight="1">
      <c r="B36" s="16" t="s">
        <v>44</v>
      </c>
      <c r="C36" s="33"/>
      <c r="D36" s="33"/>
      <c r="E36" s="33"/>
      <c r="F36" s="33"/>
      <c r="G36" s="33"/>
      <c r="H36" s="33"/>
      <c r="I36" s="33"/>
      <c r="J36" s="33"/>
      <c r="K36" s="33"/>
      <c r="X36" s="1" t="s">
        <v>59</v>
      </c>
    </row>
    <row r="37" spans="2:24" ht="16.5" customHeight="1">
      <c r="B37" s="16" t="s">
        <v>104</v>
      </c>
      <c r="C37" s="33"/>
      <c r="D37" s="42">
        <v>107000</v>
      </c>
      <c r="E37" s="47" t="s">
        <v>105</v>
      </c>
      <c r="F37" s="47"/>
      <c r="G37" s="42">
        <v>48000</v>
      </c>
      <c r="H37" s="16" t="s">
        <v>106</v>
      </c>
      <c r="I37" s="16"/>
      <c r="J37" s="33"/>
      <c r="K37" s="33"/>
    </row>
    <row r="38" spans="2:24" ht="16.5" customHeight="1">
      <c r="B38" s="16" t="s">
        <v>74</v>
      </c>
      <c r="C38" s="33"/>
      <c r="D38" s="33"/>
      <c r="E38" s="33"/>
      <c r="F38" s="33"/>
      <c r="G38" s="33"/>
      <c r="H38" s="33"/>
      <c r="I38" s="33"/>
      <c r="J38" s="33"/>
      <c r="K38" s="33"/>
    </row>
    <row r="39" spans="2:24" ht="16.5" customHeight="1">
      <c r="B39" s="16" t="s">
        <v>87</v>
      </c>
      <c r="C39" s="33"/>
      <c r="D39" s="33"/>
      <c r="E39" s="33"/>
      <c r="F39" s="33"/>
      <c r="G39" s="33"/>
      <c r="H39" s="33"/>
      <c r="I39" s="33"/>
      <c r="J39" s="33"/>
      <c r="K39" s="33"/>
    </row>
    <row r="40" spans="2:24" ht="16.5" customHeight="1">
      <c r="B40" s="16" t="s">
        <v>34</v>
      </c>
      <c r="C40" s="33"/>
      <c r="D40" s="33"/>
      <c r="E40" s="33"/>
      <c r="F40" s="33"/>
      <c r="G40" s="33"/>
      <c r="H40" s="33"/>
      <c r="I40" s="33"/>
      <c r="J40" s="33"/>
      <c r="K40" s="33"/>
    </row>
    <row r="41" spans="2:24" ht="16.5" customHeight="1">
      <c r="B41" s="16" t="s">
        <v>0</v>
      </c>
      <c r="C41" s="33"/>
      <c r="D41" s="33"/>
      <c r="E41" s="33"/>
      <c r="F41" s="33"/>
      <c r="G41" s="33"/>
      <c r="H41" s="33"/>
      <c r="I41" s="33"/>
      <c r="J41" s="33"/>
      <c r="K41" s="33"/>
    </row>
    <row r="42" spans="2:24" ht="16.5" customHeight="1">
      <c r="B42" s="16" t="s">
        <v>62</v>
      </c>
      <c r="C42" s="33"/>
      <c r="D42" s="33"/>
      <c r="E42" s="33"/>
      <c r="F42" s="33"/>
      <c r="G42" s="33"/>
      <c r="H42" s="33"/>
      <c r="I42" s="33"/>
      <c r="J42" s="33"/>
      <c r="K42" s="33"/>
    </row>
    <row r="43" spans="2:24" ht="16.5" customHeight="1">
      <c r="B43" s="16" t="s">
        <v>98</v>
      </c>
      <c r="C43" s="33"/>
      <c r="D43" s="33"/>
      <c r="E43" s="33"/>
      <c r="F43" s="33"/>
      <c r="G43" s="33"/>
      <c r="H43" s="33"/>
      <c r="I43" s="33"/>
      <c r="J43" s="33"/>
      <c r="K43" s="33"/>
    </row>
    <row r="44" spans="2:24" ht="9.75" customHeight="1">
      <c r="B44" s="17"/>
      <c r="C44" s="34"/>
      <c r="D44" s="34"/>
      <c r="E44" s="34"/>
      <c r="F44" s="34"/>
      <c r="G44" s="34"/>
      <c r="H44" s="34"/>
      <c r="I44" s="34"/>
      <c r="J44" s="34"/>
      <c r="K44" s="34"/>
    </row>
    <row r="45" spans="2:24" ht="16.5" customHeight="1">
      <c r="B45" s="18" t="s">
        <v>19</v>
      </c>
      <c r="C45" s="35"/>
      <c r="D45" s="35"/>
      <c r="E45" s="35"/>
      <c r="F45" s="35"/>
      <c r="G45" s="35"/>
      <c r="H45" s="35"/>
      <c r="I45" s="35"/>
      <c r="J45" s="35"/>
      <c r="K45" s="93"/>
    </row>
    <row r="46" spans="2:24" ht="16.5" customHeight="1">
      <c r="B46" s="19"/>
      <c r="C46" s="14" t="s">
        <v>42</v>
      </c>
      <c r="D46" s="14"/>
      <c r="E46" s="14"/>
      <c r="F46" s="50"/>
      <c r="G46" s="14" t="s">
        <v>93</v>
      </c>
      <c r="H46" s="14"/>
      <c r="I46" s="14"/>
      <c r="J46" s="14"/>
      <c r="K46" s="94"/>
    </row>
    <row r="47" spans="2:24" ht="6" customHeight="1">
      <c r="B47" s="20"/>
      <c r="K47" s="95"/>
    </row>
    <row r="48" spans="2:24" ht="16.5" customHeight="1">
      <c r="B48" s="21" t="s">
        <v>89</v>
      </c>
      <c r="C48" s="36" t="s">
        <v>90</v>
      </c>
      <c r="D48" s="43">
        <v>0</v>
      </c>
      <c r="E48" s="48">
        <v>0</v>
      </c>
      <c r="F48" s="51">
        <v>0</v>
      </c>
      <c r="G48" s="14"/>
      <c r="H48" s="14"/>
      <c r="I48" s="14"/>
      <c r="J48" s="14"/>
      <c r="K48" s="94"/>
    </row>
    <row r="49" spans="2:11" ht="8.25" customHeight="1">
      <c r="B49" s="21"/>
      <c r="C49" s="37"/>
      <c r="D49" s="37"/>
      <c r="E49" s="37"/>
      <c r="F49" s="37"/>
      <c r="G49" s="37"/>
      <c r="H49" s="37"/>
      <c r="I49" s="37"/>
      <c r="J49" s="37"/>
      <c r="K49" s="96"/>
    </row>
    <row r="50" spans="2:11" ht="8.25" customHeight="1">
      <c r="B50" s="14"/>
    </row>
    <row r="51" spans="2:11" ht="16.5" customHeight="1">
      <c r="B51" s="14" t="s">
        <v>55</v>
      </c>
      <c r="C51" s="3"/>
      <c r="D51" s="3"/>
      <c r="E51" s="3"/>
      <c r="F51" s="3"/>
      <c r="G51" s="3"/>
      <c r="H51" s="3"/>
      <c r="I51" s="3"/>
      <c r="J51" s="3"/>
      <c r="K51" s="3"/>
    </row>
    <row r="52" spans="2:11" ht="48.6" customHeight="1">
      <c r="D52" s="22" t="s">
        <v>5</v>
      </c>
      <c r="E52" s="3"/>
      <c r="F52" s="3"/>
      <c r="G52" s="3"/>
      <c r="H52" s="3"/>
      <c r="I52" s="3"/>
      <c r="J52" s="3"/>
      <c r="K52" s="3"/>
    </row>
    <row r="53" spans="2:11" ht="17.100000000000001" customHeight="1"/>
    <row r="54" spans="2:11" ht="17.100000000000001" customHeight="1"/>
    <row r="55" spans="2:11" ht="17.100000000000001" customHeight="1"/>
  </sheetData>
  <mergeCells count="52">
    <mergeCell ref="H1:K1"/>
    <mergeCell ref="H2:K2"/>
    <mergeCell ref="H3:K3"/>
    <mergeCell ref="B4:K4"/>
    <mergeCell ref="B5:K5"/>
    <mergeCell ref="B7:G7"/>
    <mergeCell ref="H7:I7"/>
    <mergeCell ref="H8:I8"/>
    <mergeCell ref="J8:K8"/>
    <mergeCell ref="H9:I9"/>
    <mergeCell ref="J9:K9"/>
    <mergeCell ref="H10:I10"/>
    <mergeCell ref="J10:K10"/>
    <mergeCell ref="H11:I11"/>
    <mergeCell ref="J11:K11"/>
    <mergeCell ref="B14:I14"/>
    <mergeCell ref="J14:K14"/>
    <mergeCell ref="J15:K15"/>
    <mergeCell ref="J16:K16"/>
    <mergeCell ref="J17:K17"/>
    <mergeCell ref="J18:K18"/>
    <mergeCell ref="D19:E19"/>
    <mergeCell ref="G19:H19"/>
    <mergeCell ref="J19:K19"/>
    <mergeCell ref="D20:H20"/>
    <mergeCell ref="J20:K20"/>
    <mergeCell ref="J21:K21"/>
    <mergeCell ref="D22:G22"/>
    <mergeCell ref="J22:K22"/>
    <mergeCell ref="D23:I23"/>
    <mergeCell ref="J23:K23"/>
    <mergeCell ref="D24:I24"/>
    <mergeCell ref="J24:K24"/>
    <mergeCell ref="D25:I25"/>
    <mergeCell ref="J25:K25"/>
    <mergeCell ref="J27:K27"/>
    <mergeCell ref="J28:K28"/>
    <mergeCell ref="B36:K36"/>
    <mergeCell ref="B37:C37"/>
    <mergeCell ref="E37:F37"/>
    <mergeCell ref="H37:I37"/>
    <mergeCell ref="B38:K38"/>
    <mergeCell ref="B39:K39"/>
    <mergeCell ref="B40:K40"/>
    <mergeCell ref="B41:K41"/>
    <mergeCell ref="B42:K42"/>
    <mergeCell ref="B43:K43"/>
    <mergeCell ref="D52:K52"/>
    <mergeCell ref="C19:C20"/>
    <mergeCell ref="C21:C22"/>
    <mergeCell ref="I21:I22"/>
    <mergeCell ref="B27:C28"/>
  </mergeCells>
  <phoneticPr fontId="1"/>
  <dataValidations count="3">
    <dataValidation type="whole" operator="greaterThanOrEqual" allowBlank="0" showDropDown="0" showInputMessage="1" showErrorMessage="1" sqref="F19">
      <formula1>1</formula1>
    </dataValidation>
    <dataValidation type="whole" operator="lessThanOrEqual" allowBlank="1" showDropDown="0" showInputMessage="1" showErrorMessage="1" sqref="J25:K25">
      <formula1>J24</formula1>
    </dataValidation>
    <dataValidation type="list" allowBlank="0" showDropDown="0" showInputMessage="1" showErrorMessage="1" sqref="I13">
      <formula1>"一週（週払）,半月,四週,一月,五週,二月,その他"</formula1>
    </dataValidation>
  </dataValidations>
  <pageMargins left="0.43307086614173229" right="0.35433070866141736" top="0.27559055118110237" bottom="0.19685039370078741" header="0.31496062992125984" footer="0.19685039370078741"/>
  <pageSetup paperSize="9" scale="94" fitToWidth="1" fitToHeight="1" orientation="portrait" usePrinterDefaults="1" r:id="rId1"/>
  <drawing r:id="rId2"/>
  <legacyDrawing r:id="rId3"/>
  <mc:AlternateContent>
    <mc:Choice xmlns:x14="http://schemas.microsoft.com/office/spreadsheetml/2009/9/main" Requires="x14">
      <controls>
        <mc:AlternateContent>
          <mc:Choice Requires="x14">
            <control shapeId="5128" r:id="rId4" name="チェック 8">
              <controlPr defaultSize="0" autoPict="0">
                <anchor moveWithCells="1">
                  <from xmlns:xdr="http://schemas.openxmlformats.org/drawingml/2006/spreadsheetDrawing">
                    <xdr:col>1</xdr:col>
                    <xdr:colOff>769620</xdr:colOff>
                    <xdr:row>44</xdr:row>
                    <xdr:rowOff>200660</xdr:rowOff>
                  </from>
                  <to xmlns:xdr="http://schemas.openxmlformats.org/drawingml/2006/spreadsheetDrawing">
                    <xdr:col>1</xdr:col>
                    <xdr:colOff>1073785</xdr:colOff>
                    <xdr:row>45</xdr:row>
                    <xdr:rowOff>200660</xdr:rowOff>
                  </to>
                </anchor>
              </controlPr>
            </control>
          </mc:Choice>
        </mc:AlternateContent>
        <mc:AlternateContent>
          <mc:Choice Requires="x14">
            <control shapeId="5129" r:id="rId5" name="チェック 9">
              <controlPr defaultSize="0" autoPict="0">
                <anchor moveWithCells="1">
                  <from xmlns:xdr="http://schemas.openxmlformats.org/drawingml/2006/spreadsheetDrawing">
                    <xdr:col>5</xdr:col>
                    <xdr:colOff>379730</xdr:colOff>
                    <xdr:row>44</xdr:row>
                    <xdr:rowOff>199390</xdr:rowOff>
                  </from>
                  <to xmlns:xdr="http://schemas.openxmlformats.org/drawingml/2006/spreadsheetDrawing">
                    <xdr:col>5</xdr:col>
                    <xdr:colOff>684530</xdr:colOff>
                    <xdr:row>46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F52"/>
  <sheetViews>
    <sheetView zoomScale="70" zoomScaleNormal="70" workbookViewId="0">
      <selection activeCell="J8" sqref="J8:K8"/>
    </sheetView>
  </sheetViews>
  <sheetFormatPr defaultColWidth="9" defaultRowHeight="14.25"/>
  <cols>
    <col min="1" max="1" width="2.33203125" style="1" customWidth="1"/>
    <col min="2" max="2" width="14.21875" style="1" customWidth="1"/>
    <col min="3" max="3" width="5.44140625" style="1" customWidth="1"/>
    <col min="4" max="15" width="9" style="1"/>
    <col min="16" max="16" width="1.88671875" style="1" customWidth="1"/>
    <col min="17" max="17" width="9" style="1"/>
    <col min="18" max="18" width="16.125" style="1" customWidth="1"/>
    <col min="19" max="16384" width="9" style="1"/>
  </cols>
  <sheetData>
    <row r="1" spans="2:15" ht="23.25" customHeight="1">
      <c r="B1" s="1" t="s">
        <v>7</v>
      </c>
      <c r="H1" s="106"/>
      <c r="I1" s="106"/>
      <c r="J1" s="54" t="s">
        <v>21</v>
      </c>
      <c r="K1" s="54"/>
      <c r="L1" s="54"/>
      <c r="M1" s="54"/>
      <c r="N1" s="54"/>
      <c r="O1" s="54"/>
    </row>
    <row r="2" spans="2:15" ht="23.25" customHeight="1">
      <c r="B2" s="3" t="s">
        <v>52</v>
      </c>
      <c r="H2" s="107"/>
      <c r="I2" s="107"/>
      <c r="J2" s="55" t="s">
        <v>96</v>
      </c>
      <c r="K2" s="55"/>
      <c r="L2" s="55"/>
      <c r="M2" s="55"/>
      <c r="N2" s="55"/>
      <c r="O2" s="55"/>
    </row>
    <row r="3" spans="2:15" ht="23.25" customHeight="1">
      <c r="B3" s="3"/>
      <c r="H3" s="108"/>
      <c r="I3" s="108"/>
      <c r="J3" s="56" t="s">
        <v>103</v>
      </c>
      <c r="K3" s="56"/>
      <c r="L3" s="56"/>
      <c r="M3" s="56"/>
      <c r="N3" s="136"/>
      <c r="O3" s="136"/>
    </row>
    <row r="4" spans="2:15" ht="37.5" customHeight="1">
      <c r="B4" s="99" t="s">
        <v>28</v>
      </c>
      <c r="C4" s="101"/>
      <c r="D4" s="101"/>
      <c r="E4" s="101"/>
      <c r="F4" s="101"/>
      <c r="G4" s="101"/>
      <c r="H4" s="101"/>
      <c r="I4" s="101"/>
      <c r="J4" s="101"/>
      <c r="K4" s="101"/>
      <c r="L4" s="101"/>
      <c r="M4" s="101"/>
      <c r="N4" s="101"/>
      <c r="O4" s="101"/>
    </row>
    <row r="5" spans="2:15" s="2" customFormat="1" ht="45" customHeight="1">
      <c r="B5" s="5" t="s">
        <v>14</v>
      </c>
      <c r="C5" s="22"/>
      <c r="D5" s="22"/>
      <c r="E5" s="22"/>
      <c r="F5" s="22"/>
      <c r="G5" s="22"/>
      <c r="H5" s="22"/>
      <c r="I5" s="22"/>
      <c r="J5" s="22"/>
      <c r="K5" s="22"/>
      <c r="L5" s="22"/>
      <c r="M5" s="22"/>
      <c r="N5" s="22"/>
      <c r="O5" s="22"/>
    </row>
    <row r="6" spans="2:15" s="2" customFormat="1" ht="5.25" customHeight="1">
      <c r="B6" s="5"/>
      <c r="C6" s="22"/>
      <c r="D6" s="22"/>
      <c r="E6" s="22"/>
      <c r="F6" s="22"/>
      <c r="G6" s="22"/>
      <c r="H6" s="22"/>
      <c r="I6" s="22"/>
      <c r="J6" s="22"/>
      <c r="K6" s="22"/>
      <c r="L6" s="22"/>
      <c r="M6" s="22"/>
      <c r="N6" s="22"/>
      <c r="O6" s="22"/>
    </row>
    <row r="7" spans="2:15" s="2" customFormat="1" ht="35.25" customHeight="1">
      <c r="B7" s="5"/>
      <c r="C7" s="22"/>
      <c r="D7" s="103" t="s">
        <v>75</v>
      </c>
      <c r="E7" s="103"/>
      <c r="F7" s="103"/>
      <c r="G7" s="103"/>
      <c r="H7" s="103"/>
      <c r="I7" s="103"/>
      <c r="J7" s="26" t="s">
        <v>61</v>
      </c>
      <c r="K7" s="26"/>
      <c r="L7" s="118" t="s">
        <v>4</v>
      </c>
      <c r="M7" s="128"/>
      <c r="N7" s="118" t="s">
        <v>79</v>
      </c>
      <c r="O7" s="128"/>
    </row>
    <row r="8" spans="2:15" s="2" customFormat="1" ht="24" customHeight="1">
      <c r="B8" s="5"/>
      <c r="C8" s="22"/>
      <c r="D8" s="104" t="s">
        <v>11</v>
      </c>
      <c r="E8" s="104"/>
      <c r="F8" s="104"/>
      <c r="G8" s="104"/>
      <c r="H8" s="104"/>
      <c r="I8" s="110"/>
      <c r="J8" s="115"/>
      <c r="K8" s="124"/>
      <c r="L8" s="115"/>
      <c r="M8" s="124"/>
      <c r="N8" s="87" t="str">
        <f>IF(O13="調整後金額","***　　　",IF(L8="","",IF(J9&lt;0,IF(L9&lt;0,J8+L8+ABS(J9+L9),J8+L8+ABS(J9)),IF(L9&lt;0,J8+L8+ABS(L9),J8+L8))))</f>
        <v>***　　　</v>
      </c>
      <c r="O8" s="123"/>
    </row>
    <row r="9" spans="2:15" s="2" customFormat="1" ht="24" customHeight="1">
      <c r="B9" s="5"/>
      <c r="C9" s="22"/>
      <c r="D9" s="104" t="s">
        <v>76</v>
      </c>
      <c r="E9" s="104"/>
      <c r="F9" s="104"/>
      <c r="G9" s="104"/>
      <c r="H9" s="104"/>
      <c r="I9" s="110"/>
      <c r="J9" s="116"/>
      <c r="K9" s="125"/>
      <c r="L9" s="116"/>
      <c r="M9" s="125"/>
      <c r="N9" s="87" t="str">
        <f>IF(O13="調整後金額","***　　　",IF(L8="","",IF(J9&lt;0,IF(L9&lt;0,0,L9),IF(L9&lt;0,J9,J9+L9))))</f>
        <v>***　　　</v>
      </c>
      <c r="O9" s="123"/>
    </row>
    <row r="10" spans="2:15" s="2" customFormat="1" ht="24" customHeight="1">
      <c r="B10" s="5"/>
      <c r="C10" s="22"/>
      <c r="D10" s="104" t="s">
        <v>77</v>
      </c>
      <c r="E10" s="104"/>
      <c r="F10" s="104"/>
      <c r="G10" s="104"/>
      <c r="H10" s="104"/>
      <c r="I10" s="110"/>
      <c r="J10" s="116"/>
      <c r="K10" s="125"/>
      <c r="L10" s="116"/>
      <c r="M10" s="125"/>
      <c r="N10" s="87" t="str">
        <f>IF(O13="調整後金額","***　　　",IF(L8="","",J10+L10))</f>
        <v>***　　　</v>
      </c>
      <c r="O10" s="123"/>
    </row>
    <row r="11" spans="2:15" s="2" customFormat="1" ht="24" customHeight="1">
      <c r="B11" s="5"/>
      <c r="C11" s="22"/>
      <c r="D11" s="104" t="s">
        <v>78</v>
      </c>
      <c r="E11" s="104"/>
      <c r="F11" s="104"/>
      <c r="G11" s="104"/>
      <c r="H11" s="104"/>
      <c r="I11" s="110"/>
      <c r="J11" s="117"/>
      <c r="K11" s="126"/>
      <c r="L11" s="117"/>
      <c r="M11" s="126"/>
      <c r="N11" s="87" t="str">
        <f>IF(O13="調整後金額","***　　　",IF(L8="","",J11+L11))</f>
        <v>***　　　</v>
      </c>
      <c r="O11" s="123"/>
    </row>
    <row r="12" spans="2:15" s="2" customFormat="1" ht="24" customHeight="1">
      <c r="B12" s="100"/>
      <c r="C12" s="102"/>
      <c r="D12" s="102"/>
      <c r="E12" s="102"/>
      <c r="F12" s="102"/>
      <c r="G12" s="102"/>
      <c r="H12" s="102"/>
      <c r="I12" s="102"/>
      <c r="J12" s="102"/>
      <c r="K12" s="102"/>
      <c r="L12" s="132"/>
      <c r="M12" s="102"/>
      <c r="N12" s="102"/>
      <c r="O12" s="102"/>
    </row>
    <row r="13" spans="2:15" ht="24" customHeight="1">
      <c r="B13" s="3"/>
      <c r="H13" s="109" t="s">
        <v>32</v>
      </c>
      <c r="I13" s="111" t="s">
        <v>63</v>
      </c>
      <c r="J13" s="109" t="s">
        <v>24</v>
      </c>
      <c r="K13" s="127">
        <f>IF(I13="一週（週払）",7/30,IF(I13="半月",0.5,IF(I13="四週",28/30,IF(I13="一月",1,IF(I13="五週",35/30,IF(I13="二月",2,IF(I13="十二月",12,"割合が必要！")))))))</f>
        <v>1</v>
      </c>
      <c r="L13" s="133" t="s">
        <v>83</v>
      </c>
      <c r="M13" s="68" t="s">
        <v>30</v>
      </c>
      <c r="N13" s="137" t="s">
        <v>82</v>
      </c>
      <c r="O13" s="140" t="s">
        <v>86</v>
      </c>
    </row>
    <row r="14" spans="2:15" ht="30.75" customHeight="1">
      <c r="B14" s="6" t="s">
        <v>18</v>
      </c>
      <c r="C14" s="23"/>
      <c r="D14" s="23"/>
      <c r="E14" s="23"/>
      <c r="F14" s="23"/>
      <c r="G14" s="23"/>
      <c r="H14" s="23"/>
      <c r="I14" s="52"/>
      <c r="J14" s="118" t="s">
        <v>13</v>
      </c>
      <c r="K14" s="128"/>
      <c r="L14" s="118" t="s">
        <v>57</v>
      </c>
      <c r="M14" s="128"/>
      <c r="N14" s="138" t="s">
        <v>72</v>
      </c>
      <c r="O14" s="29"/>
    </row>
    <row r="15" spans="2:15" ht="24" customHeight="1">
      <c r="B15" s="7" t="s">
        <v>67</v>
      </c>
      <c r="C15" s="24"/>
      <c r="D15" s="24"/>
      <c r="E15" s="24"/>
      <c r="F15" s="24"/>
      <c r="G15" s="24"/>
      <c r="H15" s="24"/>
      <c r="I15" s="112" t="str">
        <f>IF(K13&lt;1,"百円未満切捨て","千円未満切捨て")</f>
        <v>千円未満切捨て</v>
      </c>
      <c r="J15" s="78" t="str">
        <f>IF(AND(J8="",L8=""),"",IF(J9&lt;0,ROUNDDOWN((J8+ABS(J9))/K32,0)*K32,ROUNDDOWN(J8/K32,0)*K32))</f>
        <v/>
      </c>
      <c r="K15" s="129"/>
      <c r="L15" s="78" t="str">
        <f>IF(L8="","",IF(L9&lt;0,ROUNDDOWN((L8+ABS(L9))/K32,0)*K32,ROUNDDOWN(L8/K32,0)*K32))</f>
        <v/>
      </c>
      <c r="M15" s="87"/>
      <c r="N15" s="129" t="str">
        <f>IF(L8="","",IF(O13="実金額",IF(N9&lt;0,ROUNDDOWN((N8+ABS(N9))/K32,0)*K32,ROUNDDOWN(N8/K32,0)*K32),J15+L15))</f>
        <v/>
      </c>
      <c r="O15" s="87"/>
    </row>
    <row r="16" spans="2:15" ht="24" customHeight="1">
      <c r="B16" s="9" t="s">
        <v>20</v>
      </c>
      <c r="C16" s="25" t="s">
        <v>22</v>
      </c>
      <c r="D16" s="38" t="s">
        <v>9</v>
      </c>
      <c r="E16" s="38"/>
      <c r="F16" s="38"/>
      <c r="G16" s="7"/>
      <c r="H16" s="24"/>
      <c r="I16" s="112" t="str">
        <f>IF(K13&lt;1,"百円未満切上げ","千円未満切上げ")</f>
        <v>千円未満切上げ</v>
      </c>
      <c r="J16" s="78" t="str">
        <f>IF(AND(J8="",L8=""),"",IF(J9&lt;0,0,ROUNDUP(J9/K32,0)*K32))</f>
        <v/>
      </c>
      <c r="K16" s="129"/>
      <c r="L16" s="78" t="str">
        <f>IF(L8="","",IF(L9&lt;0,0,ROUNDUP(L9/K32,0)*K32))</f>
        <v/>
      </c>
      <c r="M16" s="87"/>
      <c r="N16" s="129" t="str">
        <f>IF(L8="","",IF(O13="実金額",IF(N9&lt;0,0,ROUNDUP(N9/K32,0)*K32),J16+L16))</f>
        <v/>
      </c>
      <c r="O16" s="87"/>
    </row>
    <row r="17" spans="2:27" ht="24" customHeight="1">
      <c r="B17" s="10" t="s">
        <v>23</v>
      </c>
      <c r="C17" s="25" t="s">
        <v>25</v>
      </c>
      <c r="D17" s="38" t="s">
        <v>27</v>
      </c>
      <c r="E17" s="38"/>
      <c r="F17" s="38"/>
      <c r="G17" s="7"/>
      <c r="H17" s="24"/>
      <c r="I17" s="112" t="str">
        <f>IF(K13&lt;1,"百円未満切上げ","千円未満切上げ")</f>
        <v>千円未満切上げ</v>
      </c>
      <c r="J17" s="78" t="str">
        <f>IF(AND(J8="",L8=""),"",ROUNDUP(J10/K32,0)*K32)</f>
        <v/>
      </c>
      <c r="K17" s="129"/>
      <c r="L17" s="78" t="str">
        <f>IF(L8="","",ROUNDUP(L10/K32,0)*K32)</f>
        <v/>
      </c>
      <c r="M17" s="87"/>
      <c r="N17" s="129" t="str">
        <f>IF(L8="","",IF(O13="実金額",ROUNDUP(N10/K32,0)*K32,J17+L17))</f>
        <v/>
      </c>
      <c r="O17" s="87"/>
      <c r="S17" s="143"/>
      <c r="T17" s="6" t="s">
        <v>48</v>
      </c>
      <c r="U17" s="147"/>
      <c r="V17" s="147"/>
      <c r="W17" s="29"/>
      <c r="X17" s="6" t="s">
        <v>84</v>
      </c>
      <c r="Y17" s="147"/>
      <c r="Z17" s="147"/>
      <c r="AA17" s="29"/>
    </row>
    <row r="18" spans="2:27" ht="24" customHeight="1">
      <c r="B18" s="10" t="s">
        <v>29</v>
      </c>
      <c r="C18" s="25" t="s">
        <v>31</v>
      </c>
      <c r="D18" s="38" t="s">
        <v>1</v>
      </c>
      <c r="E18" s="38"/>
      <c r="F18" s="38"/>
      <c r="G18" s="38"/>
      <c r="H18" s="7"/>
      <c r="I18" s="112" t="str">
        <f>IF(K13&lt;1,"百円未満切上げ","千円未満切上げ")</f>
        <v>千円未満切上げ</v>
      </c>
      <c r="J18" s="78" t="str">
        <f>IF(AND(J8="",L8=""),"",ROUNDUP(J11/K32,0)*K32)</f>
        <v/>
      </c>
      <c r="K18" s="129"/>
      <c r="L18" s="78" t="str">
        <f>IF(L8="","",ROUNDUP(L11/K32,0)*K32)</f>
        <v/>
      </c>
      <c r="M18" s="87"/>
      <c r="N18" s="129" t="str">
        <f>IF(L8="","",IF(O13="実金額",ROUNDUP(N11/K32,0)*K32,J18+L18))</f>
        <v/>
      </c>
      <c r="O18" s="87"/>
      <c r="R18" s="97"/>
      <c r="S18" s="144"/>
      <c r="T18" s="145" t="s">
        <v>85</v>
      </c>
      <c r="U18" s="148"/>
      <c r="V18" s="145" t="s">
        <v>8</v>
      </c>
      <c r="W18" s="148"/>
      <c r="X18" s="145" t="s">
        <v>85</v>
      </c>
      <c r="Y18" s="148"/>
      <c r="Z18" s="145" t="s">
        <v>8</v>
      </c>
      <c r="AA18" s="148"/>
    </row>
    <row r="19" spans="2:27" ht="24" customHeight="1">
      <c r="B19" s="10" t="s">
        <v>35</v>
      </c>
      <c r="C19" s="26" t="s">
        <v>36</v>
      </c>
      <c r="D19" s="12" t="s">
        <v>64</v>
      </c>
      <c r="E19" s="44"/>
      <c r="F19" s="49">
        <v>1</v>
      </c>
      <c r="G19" s="44" t="s">
        <v>70</v>
      </c>
      <c r="H19" s="44"/>
      <c r="I19" s="113">
        <f>IF(F19&lt;1,"エラー！",IF(K13&lt;1,ROUNDUP((D37+G37*(F19-1))*K13,-2),ROUNDUP((D37+G37*(F19-1))*K13,-3)))</f>
        <v>107000</v>
      </c>
      <c r="J19" s="119" t="str">
        <f>IF(M13="差引(控除)","(ｱ)","(ｱ)=(ｳ)を按分")</f>
        <v>(ｱ)</v>
      </c>
      <c r="K19" s="130"/>
      <c r="L19" s="119" t="str">
        <f>IF(M13="差引(控除)","(ｲ)=(ｳ)-(ｱ)","(ｲ)=(ｳ)を按分")</f>
        <v>(ｲ)=(ｳ)-(ｱ)</v>
      </c>
      <c r="M19" s="130"/>
      <c r="N19" s="119" t="str">
        <f>IF(M13="差引(控除)","(ｳ)","(ｳ)")</f>
        <v>(ｳ)</v>
      </c>
      <c r="O19" s="130"/>
      <c r="R19" s="98"/>
      <c r="S19" s="26" t="s">
        <v>36</v>
      </c>
      <c r="T19" s="146"/>
      <c r="U19" s="128"/>
      <c r="V19" s="146"/>
      <c r="W19" s="128"/>
      <c r="X19" s="146"/>
      <c r="Y19" s="128"/>
      <c r="Z19" s="146"/>
      <c r="AA19" s="128"/>
    </row>
    <row r="20" spans="2:27" ht="24" customHeight="1">
      <c r="B20" s="10"/>
      <c r="C20" s="27"/>
      <c r="D20" s="39" t="s">
        <v>60</v>
      </c>
      <c r="E20" s="45"/>
      <c r="F20" s="45"/>
      <c r="G20" s="45"/>
      <c r="H20" s="45"/>
      <c r="I20" s="114" t="str">
        <f>IF(K13&lt;1,"百円未満切上げ","千円未満切上げ")</f>
        <v>千円未満切上げ</v>
      </c>
      <c r="J20" s="80" t="str">
        <f>IF(J15="","",IF(M13="差引(控除)",T20,X20))</f>
        <v/>
      </c>
      <c r="K20" s="89"/>
      <c r="L20" s="134" t="str">
        <f>IF(L15="","",IF(M13="差引(控除)",V20,Z20))</f>
        <v/>
      </c>
      <c r="M20" s="135"/>
      <c r="N20" s="80" t="str">
        <f>IF(N15="","",IF(F19&lt;1,"エラー！",IF((N15-(N16+N17+N18))&lt;0,0,IF(I19&lt;(N15-(N16+N17+N18)),I19,(N15-(N16+N17+N18))))))</f>
        <v/>
      </c>
      <c r="O20" s="141"/>
      <c r="S20" s="27"/>
      <c r="T20" s="80" t="str">
        <f>IF(J15="","",IF(F19&lt;1,"エラー！",IF((J15-(J16+J17+J18))&lt;0,0,IF(I19&lt;(J15-(J16+J17+J18)),I19,(J15-(J16+J17+J18))))))</f>
        <v/>
      </c>
      <c r="U20" s="89"/>
      <c r="V20" s="80" t="str">
        <f>IF(L15="","",N20-J20)</f>
        <v/>
      </c>
      <c r="W20" s="89"/>
      <c r="X20" s="80" t="str">
        <f>IF(L15="","",ROUNDUP(N20*(J15-(J16+J17+J18))/((L15-(L16+L17+L18))+(J15-(J16+J17+J18)))/K32,0)*K32)</f>
        <v/>
      </c>
      <c r="Y20" s="89"/>
      <c r="Z20" s="80" t="str">
        <f>IF(L15="","",ROUNDUP(N20*(L15-(L16+L17+L18))/((L15-(L16+L17+L18))+(J15-(J16+J17+J18)))/K32,0)*K32)</f>
        <v/>
      </c>
      <c r="AA20" s="89"/>
    </row>
    <row r="21" spans="2:27" ht="24" customHeight="1">
      <c r="B21" s="10"/>
      <c r="C21" s="28" t="s">
        <v>38</v>
      </c>
      <c r="D21" s="105" t="s">
        <v>81</v>
      </c>
      <c r="E21" s="44"/>
      <c r="F21" s="44"/>
      <c r="G21" s="44"/>
      <c r="H21" s="44"/>
      <c r="I21" s="72"/>
      <c r="J21" s="120" t="str">
        <f>IF(M13="差引(控除)","(ｶ)","(ｶ)=(ｸ)を按分")</f>
        <v>(ｶ)</v>
      </c>
      <c r="K21" s="130"/>
      <c r="L21" s="120" t="str">
        <f>IF(M13="差引(控除)","(ｷ)=(ｸ)-(ｶ)","(ｷ)=(ｸ)を按分")</f>
        <v>(ｷ)=(ｸ)-(ｶ)</v>
      </c>
      <c r="M21" s="130"/>
      <c r="N21" s="120" t="str">
        <f>IF(M13="差引(控除)","(ｸ)","(ｸ)")</f>
        <v>(ｸ)</v>
      </c>
      <c r="O21" s="130"/>
      <c r="S21" s="28" t="s">
        <v>38</v>
      </c>
      <c r="T21" s="146"/>
      <c r="U21" s="128"/>
      <c r="V21" s="146"/>
      <c r="W21" s="128"/>
      <c r="X21" s="146"/>
      <c r="Y21" s="128"/>
      <c r="Z21" s="146"/>
      <c r="AA21" s="128"/>
    </row>
    <row r="22" spans="2:27" ht="24" customHeight="1">
      <c r="B22" s="10"/>
      <c r="C22" s="27"/>
      <c r="D22" s="41" t="s">
        <v>80</v>
      </c>
      <c r="E22" s="46"/>
      <c r="F22" s="46"/>
      <c r="G22" s="46"/>
      <c r="H22" s="46"/>
      <c r="I22" s="114" t="str">
        <f>IF(K13&lt;1,"百円未満切上げ","千円未満切上げ")</f>
        <v>千円未満切上げ</v>
      </c>
      <c r="J22" s="121" t="str">
        <f>IF(J15="","",IF(M13="差引(控除)",T22,X22))</f>
        <v/>
      </c>
      <c r="K22" s="121"/>
      <c r="L22" s="89" t="str">
        <f>IF(L15="","",IF(M13="差引(控除)",V22,Z22))</f>
        <v/>
      </c>
      <c r="M22" s="121"/>
      <c r="N22" s="121" t="str">
        <f>IF(N15="","",IF((N15-(N16+N17+N18+N20))&lt;0,0,IF(ROUNDUP(((N15-(N16+N17+N18+N20))*0.2)/K32,0)*K32&gt;N20*2,N20*2,ROUNDUP(((N15-(N16+N17+N18+N20))*0.2)/K32,0)*K32)))</f>
        <v/>
      </c>
      <c r="O22" s="121"/>
      <c r="S22" s="27"/>
      <c r="T22" s="80" t="str">
        <f>IF(J15="","",IF((J15-(J16+J17+J18+J20))&lt;0,0,IF(ROUNDUP(((J15-(J16+J17+J18+J20))*0.2)/K32,0)*K32&gt;J20*2,J20*2,ROUNDUP(((J15-(J16+J17+J18+J20))*0.2)/K32,0)*K32)))</f>
        <v/>
      </c>
      <c r="U22" s="89"/>
      <c r="V22" s="80" t="str">
        <f>IF(L15="","",N22-J22)</f>
        <v/>
      </c>
      <c r="W22" s="89"/>
      <c r="X22" s="80" t="str">
        <f>IF(L15="","",ROUNDUP(N22*(J15-(J16+J17+J18))/((L15-(L16+L17+L18))+(J15-(J16+J17+J18)))/K32,0)*K32)</f>
        <v/>
      </c>
      <c r="Y22" s="89"/>
      <c r="Z22" s="80" t="str">
        <f>IF(L15="","",ROUNDUP(N22*(L15-(L16+L17+L18))/((L15-(L16+L17+L18))+(J15-(J16+J17+J18)))/K32,0)*K32)</f>
        <v/>
      </c>
      <c r="AA22" s="89"/>
    </row>
    <row r="23" spans="2:27" ht="24" customHeight="1">
      <c r="B23" s="11"/>
      <c r="C23" s="25" t="s">
        <v>39</v>
      </c>
      <c r="D23" s="38" t="s">
        <v>41</v>
      </c>
      <c r="E23" s="38"/>
      <c r="F23" s="38"/>
      <c r="G23" s="38"/>
      <c r="H23" s="38"/>
      <c r="I23" s="38"/>
      <c r="J23" s="122" t="str">
        <f>IF(J15="","",J16+J17+J18+J20+J22)</f>
        <v/>
      </c>
      <c r="K23" s="122"/>
      <c r="L23" s="81" t="str">
        <f>IF(L15="","",L16+L17+L18+L20+L22)</f>
        <v/>
      </c>
      <c r="M23" s="81"/>
      <c r="N23" s="81" t="str">
        <f>IF(N15="","",N16+N17+N18+N20+N22)</f>
        <v/>
      </c>
      <c r="O23" s="81"/>
    </row>
    <row r="24" spans="2:27" ht="24" customHeight="1">
      <c r="B24" s="7" t="s">
        <v>45</v>
      </c>
      <c r="C24" s="29"/>
      <c r="D24" s="38" t="s">
        <v>2</v>
      </c>
      <c r="E24" s="38"/>
      <c r="F24" s="38"/>
      <c r="G24" s="38"/>
      <c r="H24" s="38"/>
      <c r="I24" s="7"/>
      <c r="J24" s="81" t="str">
        <f>IF(J15="","",IF((J15-J23)&gt;0,(J15-J23),0))</f>
        <v/>
      </c>
      <c r="K24" s="81"/>
      <c r="L24" s="81" t="str">
        <f>IF(L15="","",IF((L15-L23)&gt;0,(L15-L23),0))</f>
        <v/>
      </c>
      <c r="M24" s="81"/>
      <c r="N24" s="81" t="str">
        <f>IF(N15="","",IF((N15-N23)&gt;0,(N15-N23),0))</f>
        <v/>
      </c>
      <c r="O24" s="81"/>
    </row>
    <row r="25" spans="2:27" ht="24" customHeight="1">
      <c r="B25" s="7" t="s">
        <v>46</v>
      </c>
      <c r="C25" s="30"/>
      <c r="D25" s="38"/>
      <c r="E25" s="38"/>
      <c r="F25" s="38"/>
      <c r="G25" s="38"/>
      <c r="H25" s="38"/>
      <c r="I25" s="7"/>
      <c r="J25" s="123"/>
      <c r="K25" s="123"/>
      <c r="L25" s="123"/>
      <c r="M25" s="123"/>
      <c r="N25" s="139"/>
      <c r="O25" s="142"/>
    </row>
    <row r="26" spans="2:27" ht="14.25" customHeight="1">
      <c r="B26" s="3"/>
      <c r="C26" s="3"/>
      <c r="D26" s="3"/>
      <c r="E26" s="3"/>
      <c r="F26" s="3"/>
      <c r="G26" s="3"/>
      <c r="H26" s="3"/>
      <c r="I26" s="3"/>
      <c r="J26" s="83"/>
      <c r="K26" s="83"/>
      <c r="L26" s="83"/>
      <c r="M26" s="83"/>
      <c r="N26" s="83"/>
      <c r="O26" s="83"/>
    </row>
    <row r="27" spans="2:27" ht="24" customHeight="1">
      <c r="B27" s="12" t="s">
        <v>6</v>
      </c>
      <c r="C27" s="31"/>
      <c r="D27" s="7" t="s">
        <v>92</v>
      </c>
      <c r="E27" s="24"/>
      <c r="F27" s="24"/>
      <c r="G27" s="24"/>
      <c r="H27" s="24"/>
      <c r="I27" s="30"/>
      <c r="J27" s="78"/>
      <c r="K27" s="91"/>
      <c r="L27" s="78"/>
      <c r="M27" s="91"/>
      <c r="N27" s="78"/>
      <c r="O27" s="91"/>
    </row>
    <row r="28" spans="2:27" ht="24" customHeight="1">
      <c r="B28" s="13"/>
      <c r="C28" s="32"/>
      <c r="D28" s="7" t="s">
        <v>43</v>
      </c>
      <c r="E28" s="24"/>
      <c r="F28" s="24"/>
      <c r="G28" s="24"/>
      <c r="H28" s="24"/>
      <c r="I28" s="30"/>
      <c r="J28" s="78" t="str">
        <f>IF(J27="","",J25-J27)</f>
        <v/>
      </c>
      <c r="K28" s="91"/>
      <c r="L28" s="78" t="str">
        <f>IF(L27="","",L25-L27)</f>
        <v/>
      </c>
      <c r="M28" s="91"/>
      <c r="N28" s="78" t="str">
        <f>IF(OR(J28="",L28=""),"",J28+L28)</f>
        <v/>
      </c>
      <c r="O28" s="91"/>
    </row>
    <row r="29" spans="2:27" ht="7.5" customHeight="1">
      <c r="B29" s="3"/>
      <c r="C29" s="3"/>
      <c r="D29" s="3"/>
      <c r="E29" s="3"/>
      <c r="F29" s="3"/>
      <c r="G29" s="3"/>
      <c r="H29" s="3"/>
      <c r="I29" s="3"/>
      <c r="J29" s="83"/>
      <c r="K29" s="83"/>
      <c r="L29" s="83"/>
      <c r="M29" s="83"/>
      <c r="N29" s="83"/>
      <c r="O29" s="83"/>
    </row>
    <row r="30" spans="2:27" ht="20" customHeight="1">
      <c r="B30" s="14" t="s">
        <v>16</v>
      </c>
      <c r="C30" s="3"/>
      <c r="D30" s="3"/>
      <c r="E30" s="3"/>
      <c r="F30" s="3"/>
      <c r="G30" s="3"/>
      <c r="H30" s="3"/>
      <c r="I30" s="3"/>
      <c r="J30" s="3"/>
      <c r="K30" s="3"/>
      <c r="L30" s="3"/>
      <c r="M30" s="3"/>
      <c r="N30" s="3"/>
      <c r="O30" s="3"/>
    </row>
    <row r="31" spans="2:27" ht="20" customHeight="1">
      <c r="B31" s="15" t="s">
        <v>101</v>
      </c>
      <c r="C31" s="3"/>
      <c r="D31" s="3"/>
      <c r="E31" s="3"/>
      <c r="F31" s="3"/>
      <c r="G31" s="3"/>
      <c r="H31" s="3"/>
      <c r="I31" s="3"/>
      <c r="J31" s="3"/>
      <c r="K31" s="131"/>
      <c r="L31" s="3"/>
      <c r="M31" s="3"/>
      <c r="N31" s="3"/>
      <c r="O31" s="3"/>
    </row>
    <row r="32" spans="2:27" ht="20" customHeight="1">
      <c r="B32" s="14" t="s">
        <v>50</v>
      </c>
      <c r="C32" s="3"/>
      <c r="D32" s="3"/>
      <c r="E32" s="3"/>
      <c r="F32" s="3"/>
      <c r="G32" s="3"/>
      <c r="H32" s="3"/>
      <c r="I32" s="3"/>
      <c r="J32" s="84" t="s">
        <v>71</v>
      </c>
      <c r="K32" s="92">
        <f>IF(K13&gt;=1,1000,100)</f>
        <v>1000</v>
      </c>
      <c r="L32" s="3"/>
      <c r="M32" s="3"/>
      <c r="N32" s="3"/>
      <c r="O32" s="3"/>
    </row>
    <row r="33" spans="2:32" ht="20" customHeight="1">
      <c r="B33" s="14" t="s">
        <v>15</v>
      </c>
      <c r="C33" s="3"/>
      <c r="D33" s="3"/>
      <c r="E33" s="3"/>
      <c r="F33" s="3"/>
      <c r="G33" s="3"/>
      <c r="H33" s="3"/>
      <c r="I33" s="3"/>
      <c r="J33" s="3"/>
      <c r="K33" s="3"/>
      <c r="L33" s="3"/>
      <c r="M33" s="3"/>
      <c r="N33" s="3"/>
      <c r="O33" s="3"/>
    </row>
    <row r="34" spans="2:32" ht="20" customHeight="1">
      <c r="B34" s="14" t="s">
        <v>51</v>
      </c>
      <c r="C34" s="3"/>
      <c r="D34" s="3"/>
      <c r="E34" s="3"/>
      <c r="F34" s="3"/>
      <c r="G34" s="3"/>
      <c r="H34" s="3"/>
      <c r="I34" s="3"/>
      <c r="J34" s="3"/>
      <c r="K34" s="3"/>
      <c r="L34" s="3"/>
      <c r="M34" s="3"/>
      <c r="N34" s="3"/>
      <c r="O34" s="3"/>
    </row>
    <row r="35" spans="2:32" ht="12" customHeight="1">
      <c r="B35" s="14"/>
      <c r="C35" s="3"/>
      <c r="D35" s="3"/>
      <c r="E35" s="3"/>
      <c r="F35" s="3"/>
      <c r="G35" s="3"/>
      <c r="H35" s="3"/>
      <c r="I35" s="3"/>
      <c r="J35" s="3"/>
      <c r="K35" s="3"/>
      <c r="L35" s="3"/>
      <c r="M35" s="3"/>
      <c r="N35" s="3"/>
      <c r="O35" s="3"/>
    </row>
    <row r="36" spans="2:32" ht="20" customHeight="1">
      <c r="B36" s="16" t="s">
        <v>26</v>
      </c>
      <c r="C36" s="33"/>
      <c r="D36" s="33"/>
      <c r="E36" s="33"/>
      <c r="F36" s="33"/>
      <c r="G36" s="33"/>
      <c r="H36" s="33"/>
      <c r="I36" s="33"/>
      <c r="J36" s="33"/>
      <c r="K36" s="33"/>
      <c r="L36" s="34"/>
      <c r="M36" s="34"/>
      <c r="N36" s="34"/>
      <c r="O36" s="34"/>
      <c r="AF36" s="1" t="s">
        <v>59</v>
      </c>
    </row>
    <row r="37" spans="2:32" ht="20" customHeight="1">
      <c r="B37" s="16" t="s">
        <v>104</v>
      </c>
      <c r="C37" s="33"/>
      <c r="D37" s="42">
        <v>107000</v>
      </c>
      <c r="E37" s="47" t="s">
        <v>105</v>
      </c>
      <c r="F37" s="47"/>
      <c r="G37" s="42">
        <v>48000</v>
      </c>
      <c r="H37" s="16" t="s">
        <v>106</v>
      </c>
      <c r="I37" s="16"/>
      <c r="J37" s="33"/>
      <c r="K37" s="33"/>
      <c r="L37" s="34"/>
      <c r="M37" s="34"/>
      <c r="N37" s="34"/>
      <c r="O37" s="34"/>
    </row>
    <row r="38" spans="2:32" ht="20" customHeight="1">
      <c r="B38" s="16" t="s">
        <v>73</v>
      </c>
      <c r="C38" s="33"/>
      <c r="D38" s="33"/>
      <c r="E38" s="33"/>
      <c r="F38" s="33"/>
      <c r="G38" s="33"/>
      <c r="H38" s="33"/>
      <c r="I38" s="33"/>
      <c r="J38" s="33"/>
      <c r="K38" s="33"/>
      <c r="L38" s="34"/>
      <c r="M38" s="34"/>
      <c r="N38" s="34"/>
      <c r="O38" s="34"/>
    </row>
    <row r="39" spans="2:32" ht="20" customHeight="1">
      <c r="B39" s="16" t="s">
        <v>88</v>
      </c>
      <c r="C39" s="33"/>
      <c r="D39" s="33"/>
      <c r="E39" s="33"/>
      <c r="F39" s="33"/>
      <c r="G39" s="33"/>
      <c r="H39" s="33"/>
      <c r="I39" s="33"/>
      <c r="J39" s="33"/>
      <c r="K39" s="33"/>
      <c r="L39" s="34"/>
      <c r="M39" s="34"/>
      <c r="N39" s="34"/>
      <c r="O39" s="34"/>
    </row>
    <row r="40" spans="2:32" ht="20" customHeight="1">
      <c r="B40" s="16" t="s">
        <v>91</v>
      </c>
      <c r="C40" s="33"/>
      <c r="D40" s="33"/>
      <c r="E40" s="33"/>
      <c r="F40" s="33"/>
      <c r="G40" s="33"/>
      <c r="H40" s="33"/>
      <c r="I40" s="33"/>
      <c r="J40" s="33"/>
      <c r="K40" s="33"/>
      <c r="L40" s="34"/>
      <c r="M40" s="34"/>
      <c r="N40" s="34"/>
      <c r="O40" s="34"/>
    </row>
    <row r="41" spans="2:32" ht="20" customHeight="1">
      <c r="B41" s="16" t="s">
        <v>37</v>
      </c>
      <c r="C41" s="33"/>
      <c r="D41" s="33"/>
      <c r="E41" s="33"/>
      <c r="F41" s="33"/>
      <c r="G41" s="33"/>
      <c r="H41" s="33"/>
      <c r="I41" s="33"/>
      <c r="J41" s="33"/>
      <c r="K41" s="33"/>
      <c r="L41" s="34"/>
      <c r="M41" s="34"/>
      <c r="N41" s="34"/>
      <c r="O41" s="34"/>
    </row>
    <row r="42" spans="2:32" ht="20" customHeight="1">
      <c r="B42" s="16" t="s">
        <v>49</v>
      </c>
      <c r="C42" s="33"/>
      <c r="D42" s="33"/>
      <c r="E42" s="33"/>
      <c r="F42" s="33"/>
      <c r="G42" s="33"/>
      <c r="H42" s="33"/>
      <c r="I42" s="33"/>
      <c r="J42" s="33"/>
      <c r="K42" s="33"/>
      <c r="L42" s="34"/>
      <c r="M42" s="34"/>
      <c r="N42" s="34"/>
      <c r="O42" s="34"/>
    </row>
    <row r="43" spans="2:32" ht="20" customHeight="1">
      <c r="B43" s="16" t="s">
        <v>99</v>
      </c>
      <c r="C43" s="33"/>
      <c r="D43" s="33"/>
      <c r="E43" s="33"/>
      <c r="F43" s="33"/>
      <c r="G43" s="33"/>
      <c r="H43" s="33"/>
      <c r="I43" s="33"/>
      <c r="J43" s="33"/>
      <c r="K43" s="33"/>
      <c r="L43" s="34"/>
      <c r="M43" s="34"/>
      <c r="N43" s="34"/>
      <c r="O43" s="34"/>
    </row>
    <row r="44" spans="2:32" ht="8.25" customHeight="1">
      <c r="B44" s="14"/>
      <c r="C44" s="3"/>
      <c r="D44" s="3"/>
      <c r="E44" s="3"/>
      <c r="F44" s="3"/>
      <c r="G44" s="3"/>
      <c r="H44" s="3"/>
      <c r="I44" s="3"/>
      <c r="J44" s="3"/>
      <c r="K44" s="3"/>
      <c r="L44" s="3"/>
      <c r="M44" s="3"/>
      <c r="N44" s="3"/>
      <c r="O44" s="3"/>
    </row>
    <row r="45" spans="2:32" ht="20" customHeight="1">
      <c r="B45" s="18" t="s">
        <v>19</v>
      </c>
      <c r="C45" s="35"/>
      <c r="D45" s="35"/>
      <c r="E45" s="35"/>
      <c r="F45" s="35"/>
      <c r="G45" s="35"/>
      <c r="H45" s="35"/>
      <c r="I45" s="35"/>
      <c r="J45" s="35"/>
      <c r="K45" s="93"/>
    </row>
    <row r="46" spans="2:32" ht="20" customHeight="1">
      <c r="B46" s="19"/>
      <c r="C46" s="14" t="s">
        <v>42</v>
      </c>
      <c r="D46" s="14"/>
      <c r="E46" s="14"/>
      <c r="F46" s="14"/>
      <c r="G46" s="14"/>
      <c r="H46" s="14" t="s">
        <v>95</v>
      </c>
      <c r="I46" s="14"/>
      <c r="J46" s="14"/>
      <c r="K46" s="94"/>
    </row>
    <row r="47" spans="2:32" ht="4.5" customHeight="1">
      <c r="B47" s="20"/>
      <c r="C47" s="14"/>
      <c r="D47" s="14"/>
      <c r="E47" s="14"/>
      <c r="F47" s="14"/>
      <c r="G47" s="14"/>
      <c r="H47" s="14"/>
      <c r="I47" s="14"/>
      <c r="J47" s="14"/>
      <c r="K47" s="94"/>
    </row>
    <row r="48" spans="2:32" ht="20" customHeight="1">
      <c r="B48" s="21" t="s">
        <v>89</v>
      </c>
      <c r="C48" s="36" t="s">
        <v>90</v>
      </c>
      <c r="D48" s="43">
        <v>0</v>
      </c>
      <c r="E48" s="48">
        <v>0</v>
      </c>
      <c r="F48" s="51">
        <v>0</v>
      </c>
      <c r="G48" s="14"/>
      <c r="H48" s="14"/>
      <c r="I48" s="14"/>
      <c r="J48" s="14"/>
      <c r="K48" s="94"/>
    </row>
    <row r="49" spans="2:15" ht="8.25" customHeight="1">
      <c r="B49" s="21"/>
      <c r="C49" s="37"/>
      <c r="D49" s="37"/>
      <c r="E49" s="37"/>
      <c r="F49" s="37"/>
      <c r="G49" s="37"/>
      <c r="H49" s="37"/>
      <c r="I49" s="37"/>
      <c r="J49" s="37"/>
      <c r="K49" s="96"/>
    </row>
    <row r="50" spans="2:15" ht="6.75" customHeight="1">
      <c r="B50" s="14"/>
      <c r="C50" s="3"/>
      <c r="D50" s="3"/>
      <c r="E50" s="3"/>
      <c r="F50" s="3"/>
      <c r="G50" s="3"/>
      <c r="H50" s="3"/>
      <c r="I50" s="3"/>
      <c r="J50" s="3"/>
      <c r="K50" s="3"/>
      <c r="L50" s="3"/>
      <c r="M50" s="3"/>
      <c r="N50" s="3"/>
      <c r="O50" s="3"/>
    </row>
    <row r="51" spans="2:15" ht="20" customHeight="1">
      <c r="B51" s="14" t="s">
        <v>94</v>
      </c>
      <c r="C51" s="3"/>
      <c r="D51" s="3"/>
      <c r="E51" s="3"/>
      <c r="F51" s="3"/>
      <c r="G51" s="3"/>
      <c r="H51" s="3"/>
      <c r="I51" s="3"/>
      <c r="J51" s="3"/>
      <c r="K51" s="3"/>
      <c r="L51" s="3"/>
      <c r="M51" s="3"/>
      <c r="N51" s="3"/>
      <c r="O51" s="3"/>
    </row>
    <row r="52" spans="2:15" ht="48.6" customHeight="1">
      <c r="D52" s="22" t="s">
        <v>102</v>
      </c>
      <c r="E52" s="3"/>
      <c r="F52" s="3"/>
      <c r="G52" s="3"/>
      <c r="H52" s="3"/>
      <c r="I52" s="3"/>
      <c r="J52" s="3"/>
      <c r="K52" s="3"/>
      <c r="L52" s="3"/>
      <c r="M52" s="3"/>
      <c r="N52" s="3"/>
      <c r="O52" s="3"/>
    </row>
    <row r="53" spans="2:15" ht="17.100000000000001" customHeight="1"/>
    <row r="54" spans="2:15" ht="17.100000000000001" customHeight="1"/>
    <row r="55" spans="2:15" ht="17.100000000000001" customHeight="1"/>
  </sheetData>
  <mergeCells count="113">
    <mergeCell ref="J1:M1"/>
    <mergeCell ref="J2:M2"/>
    <mergeCell ref="J3:M3"/>
    <mergeCell ref="B4:O4"/>
    <mergeCell ref="B5:K5"/>
    <mergeCell ref="D7:I7"/>
    <mergeCell ref="J7:K7"/>
    <mergeCell ref="L7:M7"/>
    <mergeCell ref="N7:O7"/>
    <mergeCell ref="D8:I8"/>
    <mergeCell ref="J8:K8"/>
    <mergeCell ref="L8:M8"/>
    <mergeCell ref="N8:O8"/>
    <mergeCell ref="D9:I9"/>
    <mergeCell ref="J9:K9"/>
    <mergeCell ref="L9:M9"/>
    <mergeCell ref="N9:O9"/>
    <mergeCell ref="D10:I10"/>
    <mergeCell ref="J10:K10"/>
    <mergeCell ref="L10:M10"/>
    <mergeCell ref="N10:O10"/>
    <mergeCell ref="D11:I11"/>
    <mergeCell ref="J11:K11"/>
    <mergeCell ref="L11:M11"/>
    <mergeCell ref="N11:O11"/>
    <mergeCell ref="B14:I14"/>
    <mergeCell ref="J14:K14"/>
    <mergeCell ref="L14:M14"/>
    <mergeCell ref="N14:O14"/>
    <mergeCell ref="J15:K15"/>
    <mergeCell ref="L15:M15"/>
    <mergeCell ref="N15:O15"/>
    <mergeCell ref="J16:K16"/>
    <mergeCell ref="L16:M16"/>
    <mergeCell ref="N16:O16"/>
    <mergeCell ref="J17:K17"/>
    <mergeCell ref="L17:M17"/>
    <mergeCell ref="N17:O17"/>
    <mergeCell ref="T17:W17"/>
    <mergeCell ref="X17:AA17"/>
    <mergeCell ref="J18:K18"/>
    <mergeCell ref="L18:M18"/>
    <mergeCell ref="N18:O18"/>
    <mergeCell ref="T18:U18"/>
    <mergeCell ref="V18:W18"/>
    <mergeCell ref="X18:Y18"/>
    <mergeCell ref="Z18:AA18"/>
    <mergeCell ref="D19:E19"/>
    <mergeCell ref="G19:H19"/>
    <mergeCell ref="J19:K19"/>
    <mergeCell ref="L19:M19"/>
    <mergeCell ref="N19:O19"/>
    <mergeCell ref="T19:U19"/>
    <mergeCell ref="V19:W19"/>
    <mergeCell ref="X19:Y19"/>
    <mergeCell ref="Z19:AA19"/>
    <mergeCell ref="D20:H20"/>
    <mergeCell ref="J20:K20"/>
    <mergeCell ref="L20:M20"/>
    <mergeCell ref="N20:O20"/>
    <mergeCell ref="T20:U20"/>
    <mergeCell ref="V20:W20"/>
    <mergeCell ref="X20:Y20"/>
    <mergeCell ref="Z20:AA20"/>
    <mergeCell ref="J21:K21"/>
    <mergeCell ref="L21:M21"/>
    <mergeCell ref="N21:O21"/>
    <mergeCell ref="T21:U21"/>
    <mergeCell ref="V21:W21"/>
    <mergeCell ref="X21:Y21"/>
    <mergeCell ref="Z21:AA21"/>
    <mergeCell ref="D22:G22"/>
    <mergeCell ref="J22:K22"/>
    <mergeCell ref="L22:M22"/>
    <mergeCell ref="N22:O22"/>
    <mergeCell ref="T22:U22"/>
    <mergeCell ref="V22:W22"/>
    <mergeCell ref="X22:Y22"/>
    <mergeCell ref="Z22:AA22"/>
    <mergeCell ref="D23:I23"/>
    <mergeCell ref="J23:K23"/>
    <mergeCell ref="L23:M23"/>
    <mergeCell ref="N23:O23"/>
    <mergeCell ref="D24:I24"/>
    <mergeCell ref="J24:K24"/>
    <mergeCell ref="L24:M24"/>
    <mergeCell ref="N24:O24"/>
    <mergeCell ref="D25:I25"/>
    <mergeCell ref="J25:K25"/>
    <mergeCell ref="L25:M25"/>
    <mergeCell ref="N25:O25"/>
    <mergeCell ref="J27:K27"/>
    <mergeCell ref="L27:M27"/>
    <mergeCell ref="N27:O27"/>
    <mergeCell ref="J28:K28"/>
    <mergeCell ref="L28:M28"/>
    <mergeCell ref="N28:O28"/>
    <mergeCell ref="B36:K36"/>
    <mergeCell ref="B37:C37"/>
    <mergeCell ref="E37:F37"/>
    <mergeCell ref="H37:I37"/>
    <mergeCell ref="B38:K38"/>
    <mergeCell ref="B39:K39"/>
    <mergeCell ref="B40:K40"/>
    <mergeCell ref="B41:K41"/>
    <mergeCell ref="B42:K42"/>
    <mergeCell ref="B43:K43"/>
    <mergeCell ref="D52:K52"/>
    <mergeCell ref="C19:C20"/>
    <mergeCell ref="S19:S20"/>
    <mergeCell ref="C21:C22"/>
    <mergeCell ref="S21:S22"/>
    <mergeCell ref="B27:C28"/>
  </mergeCells>
  <phoneticPr fontId="1"/>
  <dataValidations count="5">
    <dataValidation type="list" allowBlank="1" showDropDown="0" showInputMessage="1" showErrorMessage="1" sqref="M13">
      <formula1>"差引(控除),按分"</formula1>
    </dataValidation>
    <dataValidation type="list" allowBlank="1" showDropDown="0" showInputMessage="1" showErrorMessage="1" sqref="O13">
      <formula1>"実金額,調整後金額"</formula1>
    </dataValidation>
    <dataValidation type="whole" operator="greaterThanOrEqual" allowBlank="0" showDropDown="0" showInputMessage="1" showErrorMessage="1" sqref="F19">
      <formula1>1</formula1>
    </dataValidation>
    <dataValidation type="whole" operator="lessThanOrEqual" allowBlank="1" showDropDown="0" showInputMessage="1" showErrorMessage="1" sqref="J25:M25">
      <formula1>J24</formula1>
    </dataValidation>
    <dataValidation type="list" allowBlank="0" showDropDown="0" showInputMessage="1" showErrorMessage="1" sqref="I13">
      <formula1>"一週（週払）,半月,四週,一月,五週,二月,その他"</formula1>
    </dataValidation>
  </dataValidations>
  <pageMargins left="0.43307086614173229" right="0.35433070866141736" top="0.47244094488188976" bottom="0.19685039370078738" header="0.31496062992125984" footer="0.19685039370078738"/>
  <pageSetup paperSize="9" scale="73" fitToWidth="1" fitToHeight="1" orientation="portrait" usePrinterDefaults="1" r:id="rId1"/>
  <drawing r:id="rId2"/>
  <legacyDrawing r:id="rId3"/>
  <mc:AlternateContent>
    <mc:Choice xmlns:x14="http://schemas.microsoft.com/office/spreadsheetml/2009/9/main" Requires="x14">
      <controls>
        <mc:AlternateContent>
          <mc:Choice Requires="x14">
            <control shapeId="1036" r:id="rId4" name="チェック 12">
              <controlPr defaultSize="0" autoPict="0">
                <anchor moveWithCells="1">
                  <from xmlns:xdr="http://schemas.openxmlformats.org/drawingml/2006/spreadsheetDrawing">
                    <xdr:col>1</xdr:col>
                    <xdr:colOff>799465</xdr:colOff>
                    <xdr:row>44</xdr:row>
                    <xdr:rowOff>208915</xdr:rowOff>
                  </from>
                  <to xmlns:xdr="http://schemas.openxmlformats.org/drawingml/2006/spreadsheetDrawing">
                    <xdr:col>2</xdr:col>
                    <xdr:colOff>59690</xdr:colOff>
                    <xdr:row>47</xdr:row>
                    <xdr:rowOff>13970</xdr:rowOff>
                  </to>
                </anchor>
              </controlPr>
            </control>
          </mc:Choice>
        </mc:AlternateContent>
        <mc:AlternateContent>
          <mc:Choice Requires="x14">
            <control shapeId="1038" r:id="rId5" name="チェック 14">
              <controlPr defaultSize="0" autoPict="0">
                <anchor moveWithCells="1">
                  <from xmlns:xdr="http://schemas.openxmlformats.org/drawingml/2006/spreadsheetDrawing">
                    <xdr:col>6</xdr:col>
                    <xdr:colOff>365125</xdr:colOff>
                    <xdr:row>45</xdr:row>
                    <xdr:rowOff>13970</xdr:rowOff>
                  </from>
                  <to xmlns:xdr="http://schemas.openxmlformats.org/drawingml/2006/spreadsheetDrawing">
                    <xdr:col>6</xdr:col>
                    <xdr:colOff>672465</xdr:colOff>
                    <xdr:row>45</xdr:row>
                    <xdr:rowOff>252095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１差押金額計算書</vt:lpstr>
      <vt:lpstr>１差押金額計算書 (合算用)</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s000806</dc:creator>
  <cp:lastModifiedBy>杉山 善則</cp:lastModifiedBy>
  <cp:lastPrinted>2024-08-01T07:22:50Z</cp:lastPrinted>
  <dcterms:created xsi:type="dcterms:W3CDTF">2008-12-09T01:59:57Z</dcterms:created>
  <dcterms:modified xsi:type="dcterms:W3CDTF">2026-03-09T06:44:39Z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2026-03-09T06:44:39Z</vt:filetime>
  </property>
</Properties>
</file>