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I:\総務\財政\財務\中期財政計画\R3中期財政計画（4-8）\04_全員協議会・報道提供\ＨＰ\"/>
    </mc:Choice>
  </mc:AlternateContent>
  <xr:revisionPtr revIDLastSave="0" documentId="13_ncr:1_{A3385E4E-294B-4A18-A7BF-910AF6876156}" xr6:coauthVersionLast="43" xr6:coauthVersionMax="43" xr10:uidLastSave="{00000000-0000-0000-0000-000000000000}"/>
  <bookViews>
    <workbookView xWindow="22932" yWindow="-108" windowWidth="23256" windowHeight="12576" tabRatio="772" firstSheet="2" activeTab="2" xr2:uid="{00000000-000D-0000-FFFF-FFFF00000000}"/>
  </bookViews>
  <sheets>
    <sheet name="財政計画（内部打ち合わせ・公表用） (2)" sheetId="39" state="hidden" r:id="rId1"/>
    <sheet name="財政計画（内部打ち合わせ用）" sheetId="20" state="hidden" r:id="rId2"/>
    <sheet name="中期財政計画" sheetId="40" r:id="rId3"/>
    <sheet name="内部検討時比較表" sheetId="34" state="hidden" r:id="rId4"/>
  </sheets>
  <externalReferences>
    <externalReference r:id="rId5"/>
  </externalReferences>
  <definedNames>
    <definedName name="_xlnm.Print_Area" localSheetId="0">'財政計画（内部打ち合わせ・公表用） (2)'!$A$2:$O$79</definedName>
    <definedName name="_xlnm.Print_Area" localSheetId="1">'財政計画（内部打ち合わせ用）'!$B$2:$O$81</definedName>
    <definedName name="_xlnm.Print_Area" localSheetId="2">中期財政計画!$B$2:$O$77</definedName>
  </definedNames>
  <calcPr calcId="181029"/>
</workbook>
</file>

<file path=xl/calcChain.xml><?xml version="1.0" encoding="utf-8"?>
<calcChain xmlns="http://schemas.openxmlformats.org/spreadsheetml/2006/main">
  <c r="N57" i="20" l="1"/>
  <c r="L57" i="20"/>
  <c r="J57" i="20"/>
  <c r="H57" i="20"/>
  <c r="F57" i="20"/>
  <c r="O2" i="20" l="1"/>
  <c r="N21" i="20" l="1"/>
  <c r="L21" i="20"/>
  <c r="J21" i="20"/>
  <c r="H21" i="20"/>
  <c r="F21" i="20"/>
  <c r="E21" i="20"/>
  <c r="D21" i="20"/>
  <c r="G21" i="20" l="1"/>
  <c r="O21" i="20"/>
  <c r="I21" i="20"/>
  <c r="K21" i="20"/>
  <c r="M21" i="20"/>
  <c r="F21" i="39"/>
  <c r="H21" i="39"/>
  <c r="I21" i="39" s="1"/>
  <c r="J21" i="39"/>
  <c r="L21" i="39"/>
  <c r="N21" i="39"/>
  <c r="N20" i="20"/>
  <c r="L20" i="20"/>
  <c r="J20" i="20"/>
  <c r="H20" i="20"/>
  <c r="F20" i="20"/>
  <c r="E20" i="20"/>
  <c r="D20" i="20"/>
  <c r="E21" i="39"/>
  <c r="D21" i="39"/>
  <c r="M21" i="39" l="1"/>
  <c r="O21" i="39"/>
  <c r="G21" i="39"/>
  <c r="M20" i="20"/>
  <c r="K21" i="39"/>
  <c r="G20" i="20"/>
  <c r="O20" i="20"/>
  <c r="K20" i="20"/>
  <c r="I20" i="20"/>
  <c r="D77" i="39"/>
  <c r="H75" i="39"/>
  <c r="D75" i="39"/>
  <c r="D72" i="39"/>
  <c r="N71" i="39"/>
  <c r="L71" i="39"/>
  <c r="J71" i="39"/>
  <c r="H71" i="39"/>
  <c r="F71" i="39"/>
  <c r="E71" i="39"/>
  <c r="E70" i="39"/>
  <c r="E68" i="39"/>
  <c r="D68" i="39"/>
  <c r="D65" i="39"/>
  <c r="N64" i="39"/>
  <c r="L64" i="39"/>
  <c r="J64" i="39"/>
  <c r="H64" i="39"/>
  <c r="F64" i="39"/>
  <c r="E64" i="39"/>
  <c r="E63" i="39"/>
  <c r="D61" i="39"/>
  <c r="N55" i="39"/>
  <c r="L55" i="39"/>
  <c r="J55" i="39"/>
  <c r="H55" i="39"/>
  <c r="F55" i="39"/>
  <c r="C53" i="39"/>
  <c r="H50" i="39"/>
  <c r="H78" i="39" s="1"/>
  <c r="F50" i="39"/>
  <c r="F78" i="39" s="1"/>
  <c r="E50" i="39"/>
  <c r="E78" i="39" s="1"/>
  <c r="D50" i="39"/>
  <c r="D47" i="39"/>
  <c r="E38" i="39"/>
  <c r="D36" i="39"/>
  <c r="D35" i="39"/>
  <c r="D34" i="39"/>
  <c r="D33" i="39"/>
  <c r="N32" i="39"/>
  <c r="L32" i="39"/>
  <c r="J32" i="39"/>
  <c r="H32" i="39"/>
  <c r="F32" i="39"/>
  <c r="E32" i="39"/>
  <c r="D32" i="39"/>
  <c r="D31" i="39"/>
  <c r="L28" i="39"/>
  <c r="J28" i="39"/>
  <c r="E28" i="39"/>
  <c r="D28" i="39"/>
  <c r="E23" i="39"/>
  <c r="D23" i="39"/>
  <c r="N22" i="39"/>
  <c r="L22" i="39"/>
  <c r="J22" i="39"/>
  <c r="H22" i="39"/>
  <c r="F22" i="39"/>
  <c r="E22" i="39"/>
  <c r="D22" i="39"/>
  <c r="N20" i="39"/>
  <c r="L20" i="39"/>
  <c r="J20" i="39"/>
  <c r="H20" i="39"/>
  <c r="F20" i="39"/>
  <c r="E20" i="39"/>
  <c r="D20" i="39"/>
  <c r="O17" i="39"/>
  <c r="M17" i="39"/>
  <c r="K17" i="39"/>
  <c r="I17" i="39"/>
  <c r="G17" i="39"/>
  <c r="O16" i="39"/>
  <c r="M16" i="39"/>
  <c r="K16" i="39"/>
  <c r="I16" i="39"/>
  <c r="G16" i="39"/>
  <c r="O15" i="39"/>
  <c r="M15" i="39"/>
  <c r="K15" i="39"/>
  <c r="I15" i="39"/>
  <c r="G15" i="39"/>
  <c r="N14" i="39"/>
  <c r="N18" i="39" s="1"/>
  <c r="L14" i="39"/>
  <c r="J14" i="39"/>
  <c r="H14" i="39"/>
  <c r="F14" i="39"/>
  <c r="F18" i="39" s="1"/>
  <c r="E14" i="39"/>
  <c r="E18" i="39" s="1"/>
  <c r="D14" i="39"/>
  <c r="D18" i="39" s="1"/>
  <c r="N12" i="39"/>
  <c r="N75" i="39" s="1"/>
  <c r="L12" i="39"/>
  <c r="L47" i="39" s="1"/>
  <c r="J12" i="39"/>
  <c r="J68" i="39" s="1"/>
  <c r="H12" i="39"/>
  <c r="H68" i="39" s="1"/>
  <c r="F12" i="39"/>
  <c r="F75" i="39" s="1"/>
  <c r="E12" i="39"/>
  <c r="E47" i="39" s="1"/>
  <c r="D2" i="39"/>
  <c r="K14" i="39" l="1"/>
  <c r="G20" i="39"/>
  <c r="O22" i="39"/>
  <c r="I20" i="39"/>
  <c r="K22" i="39"/>
  <c r="K32" i="39"/>
  <c r="G14" i="39"/>
  <c r="M20" i="39"/>
  <c r="G22" i="39"/>
  <c r="I14" i="39"/>
  <c r="O20" i="39"/>
  <c r="G32" i="39"/>
  <c r="O32" i="39"/>
  <c r="D30" i="39"/>
  <c r="M14" i="39"/>
  <c r="K20" i="39"/>
  <c r="I32" i="39"/>
  <c r="H61" i="39"/>
  <c r="L68" i="39"/>
  <c r="E65" i="39"/>
  <c r="E72" i="39"/>
  <c r="G18" i="39"/>
  <c r="H18" i="39"/>
  <c r="I18" i="39" s="1"/>
  <c r="O14" i="39"/>
  <c r="J18" i="39"/>
  <c r="M22" i="39"/>
  <c r="L18" i="39"/>
  <c r="I22" i="39"/>
  <c r="H28" i="39"/>
  <c r="M32" i="39"/>
  <c r="H47" i="39"/>
  <c r="J61" i="39"/>
  <c r="F68" i="39"/>
  <c r="N68" i="39"/>
  <c r="J75" i="39"/>
  <c r="J47" i="39"/>
  <c r="E61" i="39"/>
  <c r="L61" i="39"/>
  <c r="E75" i="39"/>
  <c r="L75" i="39"/>
  <c r="F47" i="39"/>
  <c r="N47" i="39"/>
  <c r="F28" i="39"/>
  <c r="N28" i="39"/>
  <c r="F61" i="39"/>
  <c r="N61" i="39"/>
  <c r="D36" i="20"/>
  <c r="M18" i="39" l="1"/>
  <c r="K18" i="39"/>
  <c r="O18" i="39"/>
  <c r="N22" i="20" l="1"/>
  <c r="L22" i="20"/>
  <c r="J22" i="20"/>
  <c r="H22" i="20"/>
  <c r="F22" i="20"/>
  <c r="F24" i="39" l="1"/>
  <c r="F19" i="39" s="1"/>
  <c r="C55" i="20" l="1"/>
  <c r="E40" i="20" l="1"/>
  <c r="N32" i="20"/>
  <c r="L32" i="20"/>
  <c r="J32" i="20"/>
  <c r="H32" i="20"/>
  <c r="F32" i="20"/>
  <c r="E32" i="20"/>
  <c r="D38" i="39" l="1"/>
  <c r="D24" i="39"/>
  <c r="D19" i="39" s="1"/>
  <c r="E12" i="20" l="1"/>
  <c r="D2" i="20"/>
  <c r="L14" i="20" l="1"/>
  <c r="F70" i="39" l="1"/>
  <c r="F72" i="39" s="1"/>
  <c r="D28" i="20" l="1"/>
  <c r="F52" i="20"/>
  <c r="F80" i="20" s="1"/>
  <c r="D14" i="20"/>
  <c r="D18" i="20" s="1"/>
  <c r="E14" i="20"/>
  <c r="E18" i="20" s="1"/>
  <c r="F14" i="20"/>
  <c r="F18" i="20" s="1"/>
  <c r="H14" i="20"/>
  <c r="J14" i="20"/>
  <c r="N14" i="20"/>
  <c r="N18" i="20" s="1"/>
  <c r="G15" i="20"/>
  <c r="I15" i="20"/>
  <c r="K15" i="20"/>
  <c r="M15" i="20"/>
  <c r="O15" i="20"/>
  <c r="G16" i="20"/>
  <c r="I16" i="20"/>
  <c r="K16" i="20"/>
  <c r="M16" i="20"/>
  <c r="O16" i="20"/>
  <c r="G17" i="20"/>
  <c r="I17" i="20"/>
  <c r="O17" i="20"/>
  <c r="D22" i="20"/>
  <c r="E22" i="20"/>
  <c r="D23" i="20"/>
  <c r="E23" i="20"/>
  <c r="D31" i="20"/>
  <c r="D32" i="20"/>
  <c r="D33" i="20"/>
  <c r="D34" i="20"/>
  <c r="D35" i="20"/>
  <c r="D52" i="20"/>
  <c r="E52" i="20"/>
  <c r="E80" i="20" s="1"/>
  <c r="N66" i="20"/>
  <c r="L66" i="20"/>
  <c r="J66" i="20"/>
  <c r="H66" i="20"/>
  <c r="F66" i="20"/>
  <c r="E66" i="20"/>
  <c r="N73" i="20"/>
  <c r="L73" i="20"/>
  <c r="J73" i="20"/>
  <c r="H73" i="20"/>
  <c r="F73" i="20"/>
  <c r="E73" i="20"/>
  <c r="D74" i="20"/>
  <c r="D67" i="20"/>
  <c r="N12" i="20"/>
  <c r="N49" i="20" s="1"/>
  <c r="L12" i="20"/>
  <c r="J12" i="20"/>
  <c r="J28" i="20" s="1"/>
  <c r="H12" i="20"/>
  <c r="F12" i="20"/>
  <c r="F28" i="20" s="1"/>
  <c r="D79" i="20"/>
  <c r="E65" i="20"/>
  <c r="E72" i="20"/>
  <c r="H52" i="20"/>
  <c r="H80" i="20" s="1"/>
  <c r="L72" i="20"/>
  <c r="F72" i="20"/>
  <c r="M14" i="20"/>
  <c r="L18" i="20"/>
  <c r="K14" i="20" l="1"/>
  <c r="I14" i="20"/>
  <c r="H18" i="20"/>
  <c r="I18" i="20" s="1"/>
  <c r="D52" i="39"/>
  <c r="D79" i="39" s="1"/>
  <c r="J52" i="20"/>
  <c r="J80" i="20" s="1"/>
  <c r="J50" i="39"/>
  <c r="J78" i="39" s="1"/>
  <c r="F31" i="39"/>
  <c r="N31" i="39"/>
  <c r="F34" i="39"/>
  <c r="L70" i="39"/>
  <c r="J34" i="39"/>
  <c r="F23" i="20"/>
  <c r="G23" i="20" s="1"/>
  <c r="H53" i="20"/>
  <c r="H51" i="39"/>
  <c r="J53" i="20"/>
  <c r="J51" i="39"/>
  <c r="L53" i="20"/>
  <c r="L51" i="39"/>
  <c r="E53" i="20"/>
  <c r="E51" i="39"/>
  <c r="F53" i="20"/>
  <c r="F51" i="39"/>
  <c r="N53" i="20"/>
  <c r="N51" i="39"/>
  <c r="J31" i="20"/>
  <c r="J31" i="39"/>
  <c r="L31" i="20"/>
  <c r="L31" i="39"/>
  <c r="H34" i="20"/>
  <c r="H34" i="39"/>
  <c r="E31" i="20"/>
  <c r="E31" i="39"/>
  <c r="N34" i="20"/>
  <c r="N34" i="39"/>
  <c r="H31" i="20"/>
  <c r="H31" i="39"/>
  <c r="L34" i="20"/>
  <c r="L34" i="39"/>
  <c r="E34" i="20"/>
  <c r="E34" i="39"/>
  <c r="J72" i="20"/>
  <c r="J70" i="39"/>
  <c r="J65" i="20"/>
  <c r="J23" i="39"/>
  <c r="J63" i="39"/>
  <c r="H72" i="20"/>
  <c r="H70" i="39"/>
  <c r="H72" i="39" s="1"/>
  <c r="H63" i="39"/>
  <c r="N63" i="39"/>
  <c r="N23" i="39"/>
  <c r="F63" i="39"/>
  <c r="F65" i="39" s="1"/>
  <c r="F23" i="39"/>
  <c r="G23" i="39" s="1"/>
  <c r="N72" i="20"/>
  <c r="N70" i="39"/>
  <c r="L65" i="20"/>
  <c r="L63" i="39"/>
  <c r="N65" i="20"/>
  <c r="J34" i="20"/>
  <c r="F31" i="20"/>
  <c r="N31" i="20"/>
  <c r="F34" i="20"/>
  <c r="J77" i="20"/>
  <c r="E74" i="20"/>
  <c r="F74" i="20" s="1"/>
  <c r="D24" i="20"/>
  <c r="D19" i="20" s="1"/>
  <c r="D40" i="20"/>
  <c r="D70" i="20"/>
  <c r="H65" i="20"/>
  <c r="O18" i="20"/>
  <c r="G18" i="20"/>
  <c r="G14" i="20"/>
  <c r="O14" i="20"/>
  <c r="F49" i="20"/>
  <c r="D77" i="20"/>
  <c r="D49" i="20"/>
  <c r="D63" i="20"/>
  <c r="L77" i="20"/>
  <c r="D30" i="20"/>
  <c r="J23" i="20"/>
  <c r="N23" i="20"/>
  <c r="F65" i="20"/>
  <c r="O32" i="20"/>
  <c r="G32" i="20"/>
  <c r="J70" i="20"/>
  <c r="J63" i="20"/>
  <c r="I22" i="20"/>
  <c r="O22" i="20"/>
  <c r="M22" i="20"/>
  <c r="K22" i="20"/>
  <c r="L49" i="20"/>
  <c r="L28" i="20"/>
  <c r="E28" i="20"/>
  <c r="H77" i="20"/>
  <c r="L63" i="20"/>
  <c r="E70" i="20"/>
  <c r="E63" i="20"/>
  <c r="E67" i="20"/>
  <c r="H70" i="20"/>
  <c r="H28" i="20"/>
  <c r="H49" i="20"/>
  <c r="D54" i="20"/>
  <c r="F70" i="20"/>
  <c r="H63" i="20"/>
  <c r="F63" i="20"/>
  <c r="F77" i="20"/>
  <c r="N28" i="20"/>
  <c r="M32" i="20"/>
  <c r="I32" i="20"/>
  <c r="K32" i="20"/>
  <c r="F24" i="20"/>
  <c r="F19" i="20" s="1"/>
  <c r="N63" i="20"/>
  <c r="E77" i="20"/>
  <c r="N70" i="20"/>
  <c r="G22" i="20"/>
  <c r="H23" i="39"/>
  <c r="L70" i="20"/>
  <c r="E49" i="20"/>
  <c r="N77" i="20"/>
  <c r="J49" i="20"/>
  <c r="H74" i="20" l="1"/>
  <c r="L50" i="39"/>
  <c r="L78" i="39" s="1"/>
  <c r="H24" i="39"/>
  <c r="H19" i="39" s="1"/>
  <c r="I19" i="39" s="1"/>
  <c r="G34" i="39"/>
  <c r="G31" i="39"/>
  <c r="I34" i="39"/>
  <c r="M34" i="39"/>
  <c r="O31" i="39"/>
  <c r="J74" i="20"/>
  <c r="L74" i="20" s="1"/>
  <c r="N74" i="20" s="1"/>
  <c r="D81" i="20"/>
  <c r="C10" i="34" s="1"/>
  <c r="C11" i="34" s="1"/>
  <c r="I23" i="39"/>
  <c r="J72" i="39"/>
  <c r="L72" i="39" s="1"/>
  <c r="N72" i="39" s="1"/>
  <c r="O34" i="39"/>
  <c r="K34" i="39"/>
  <c r="I31" i="39"/>
  <c r="K31" i="39"/>
  <c r="M31" i="39"/>
  <c r="K23" i="39"/>
  <c r="L23" i="39"/>
  <c r="M23" i="39" s="1"/>
  <c r="H65" i="39"/>
  <c r="J65" i="39" s="1"/>
  <c r="L65" i="39" s="1"/>
  <c r="N65" i="39" s="1"/>
  <c r="E24" i="39"/>
  <c r="G34" i="20"/>
  <c r="E4" i="34"/>
  <c r="E5" i="34" s="1"/>
  <c r="C4" i="34"/>
  <c r="C5" i="34" s="1"/>
  <c r="G31" i="20"/>
  <c r="I34" i="20"/>
  <c r="F67" i="20"/>
  <c r="H67" i="20" s="1"/>
  <c r="J67" i="20" s="1"/>
  <c r="L67" i="20" s="1"/>
  <c r="N67" i="20" s="1"/>
  <c r="E24" i="20"/>
  <c r="G24" i="20" s="1"/>
  <c r="L23" i="20"/>
  <c r="M23" i="20" s="1"/>
  <c r="O34" i="20"/>
  <c r="M31" i="20"/>
  <c r="K31" i="20"/>
  <c r="M34" i="20"/>
  <c r="I31" i="20"/>
  <c r="H23" i="20"/>
  <c r="L52" i="20"/>
  <c r="L80" i="20" s="1"/>
  <c r="H24" i="20"/>
  <c r="K34" i="20"/>
  <c r="O31" i="20"/>
  <c r="N50" i="39" l="1"/>
  <c r="N78" i="39" s="1"/>
  <c r="I24" i="39"/>
  <c r="O23" i="39"/>
  <c r="J24" i="20"/>
  <c r="G4" i="34" s="1"/>
  <c r="G5" i="34" s="1"/>
  <c r="J24" i="39"/>
  <c r="E49" i="39"/>
  <c r="G24" i="39"/>
  <c r="E19" i="39"/>
  <c r="G19" i="39" s="1"/>
  <c r="F4" i="34"/>
  <c r="F5" i="34" s="1"/>
  <c r="D4" i="34"/>
  <c r="D5" i="34" s="1"/>
  <c r="E51" i="20"/>
  <c r="E54" i="20" s="1"/>
  <c r="E19" i="20"/>
  <c r="G19" i="20" s="1"/>
  <c r="O23" i="20"/>
  <c r="H19" i="20"/>
  <c r="I24" i="20"/>
  <c r="N52" i="20"/>
  <c r="N80" i="20" s="1"/>
  <c r="I23" i="20"/>
  <c r="K23" i="20"/>
  <c r="K24" i="20" l="1"/>
  <c r="J19" i="20"/>
  <c r="K19" i="20" s="1"/>
  <c r="L24" i="20"/>
  <c r="L19" i="20" s="1"/>
  <c r="L24" i="39"/>
  <c r="K24" i="39"/>
  <c r="J19" i="39"/>
  <c r="K19" i="39" s="1"/>
  <c r="E77" i="39"/>
  <c r="E52" i="39"/>
  <c r="E79" i="20"/>
  <c r="E81" i="20"/>
  <c r="D10" i="34" s="1"/>
  <c r="D11" i="34" s="1"/>
  <c r="I19" i="20"/>
  <c r="N24" i="39" l="1"/>
  <c r="N19" i="39" s="1"/>
  <c r="S19" i="39" s="1"/>
  <c r="N24" i="20"/>
  <c r="O24" i="20" s="1"/>
  <c r="M19" i="20"/>
  <c r="M24" i="20"/>
  <c r="H4" i="34"/>
  <c r="H5" i="34" s="1"/>
  <c r="L19" i="39"/>
  <c r="M19" i="39" s="1"/>
  <c r="M24" i="39"/>
  <c r="E79" i="39"/>
  <c r="O24" i="39" l="1"/>
  <c r="N19" i="20"/>
  <c r="S19" i="20" s="1"/>
  <c r="O19" i="39"/>
  <c r="O19" i="20" l="1"/>
  <c r="E33" i="39" l="1"/>
  <c r="H33" i="39"/>
  <c r="L35" i="39"/>
  <c r="F35" i="39"/>
  <c r="J35" i="39"/>
  <c r="E35" i="39"/>
  <c r="N33" i="39"/>
  <c r="F33" i="39"/>
  <c r="F30" i="39" s="1"/>
  <c r="L33" i="39"/>
  <c r="H35" i="39"/>
  <c r="N35" i="39"/>
  <c r="J33" i="39"/>
  <c r="J33" i="20"/>
  <c r="F33" i="20"/>
  <c r="H33" i="20"/>
  <c r="L35" i="20"/>
  <c r="F35" i="20"/>
  <c r="J35" i="20"/>
  <c r="E33" i="20"/>
  <c r="E35" i="20"/>
  <c r="N33" i="20"/>
  <c r="L33" i="20"/>
  <c r="H35" i="20"/>
  <c r="N35" i="20"/>
  <c r="G39" i="20"/>
  <c r="L30" i="20" l="1"/>
  <c r="E30" i="39"/>
  <c r="O35" i="39"/>
  <c r="I35" i="39"/>
  <c r="O33" i="39"/>
  <c r="N30" i="39"/>
  <c r="K35" i="39"/>
  <c r="G35" i="39"/>
  <c r="I39" i="20"/>
  <c r="M33" i="39"/>
  <c r="L30" i="39"/>
  <c r="M35" i="39"/>
  <c r="K39" i="20"/>
  <c r="K33" i="39"/>
  <c r="K30" i="39" s="1"/>
  <c r="J30" i="39"/>
  <c r="G33" i="39"/>
  <c r="G30" i="39" s="1"/>
  <c r="I33" i="39"/>
  <c r="H30" i="39"/>
  <c r="F30" i="20"/>
  <c r="O35" i="20"/>
  <c r="G35" i="20"/>
  <c r="M35" i="20"/>
  <c r="K35" i="20"/>
  <c r="I35" i="20"/>
  <c r="M33" i="20"/>
  <c r="I33" i="20"/>
  <c r="H30" i="20"/>
  <c r="E30" i="20"/>
  <c r="G33" i="20"/>
  <c r="N30" i="20"/>
  <c r="O33" i="20"/>
  <c r="J30" i="20"/>
  <c r="K33" i="20"/>
  <c r="O30" i="39" l="1"/>
  <c r="I30" i="39"/>
  <c r="M30" i="39"/>
  <c r="O30" i="20"/>
  <c r="K30" i="20"/>
  <c r="I30" i="20"/>
  <c r="M30" i="20"/>
  <c r="G30" i="20"/>
  <c r="E37" i="39" l="1"/>
  <c r="E36" i="39" s="1"/>
  <c r="F38" i="20" l="1"/>
  <c r="F36" i="20" s="1"/>
  <c r="N38" i="20" l="1"/>
  <c r="N36" i="20" s="1"/>
  <c r="N40" i="20" s="1"/>
  <c r="J38" i="20"/>
  <c r="J36" i="20" s="1"/>
  <c r="J40" i="20" s="1"/>
  <c r="F40" i="20"/>
  <c r="F37" i="39"/>
  <c r="J37" i="39"/>
  <c r="N37" i="39"/>
  <c r="L38" i="20" l="1"/>
  <c r="O38" i="20" s="1"/>
  <c r="H38" i="20"/>
  <c r="F51" i="20"/>
  <c r="H37" i="39"/>
  <c r="H36" i="39" s="1"/>
  <c r="H38" i="39" s="1"/>
  <c r="O37" i="20"/>
  <c r="L37" i="39"/>
  <c r="O37" i="39" s="1"/>
  <c r="O36" i="39" s="1"/>
  <c r="G37" i="39"/>
  <c r="G36" i="39" s="1"/>
  <c r="F36" i="39"/>
  <c r="F38" i="39" s="1"/>
  <c r="J36" i="39"/>
  <c r="J38" i="39" s="1"/>
  <c r="N36" i="39"/>
  <c r="N38" i="39" s="1"/>
  <c r="N49" i="39" s="1"/>
  <c r="N77" i="39" s="1"/>
  <c r="N51" i="20"/>
  <c r="N79" i="20" s="1"/>
  <c r="O36" i="20" l="1"/>
  <c r="L36" i="20"/>
  <c r="L40" i="20" s="1"/>
  <c r="M38" i="20"/>
  <c r="I37" i="39"/>
  <c r="I36" i="39" s="1"/>
  <c r="K37" i="39"/>
  <c r="K36" i="39" s="1"/>
  <c r="I38" i="20"/>
  <c r="H36" i="20"/>
  <c r="H40" i="20" s="1"/>
  <c r="K38" i="20"/>
  <c r="K38" i="39"/>
  <c r="J49" i="39"/>
  <c r="J77" i="39" s="1"/>
  <c r="I38" i="39"/>
  <c r="H49" i="39"/>
  <c r="H77" i="39" s="1"/>
  <c r="M37" i="39"/>
  <c r="M36" i="39" s="1"/>
  <c r="L36" i="39"/>
  <c r="L38" i="39" s="1"/>
  <c r="G38" i="39"/>
  <c r="F49" i="39"/>
  <c r="M37" i="20"/>
  <c r="K37" i="20"/>
  <c r="I37" i="20"/>
  <c r="J51" i="20"/>
  <c r="J79" i="20" s="1"/>
  <c r="K36" i="20" l="1"/>
  <c r="M36" i="20"/>
  <c r="M40" i="20"/>
  <c r="O40" i="20"/>
  <c r="K40" i="20"/>
  <c r="H51" i="20"/>
  <c r="H79" i="20" s="1"/>
  <c r="I40" i="20"/>
  <c r="F77" i="39"/>
  <c r="F52" i="39"/>
  <c r="O38" i="39"/>
  <c r="M38" i="39"/>
  <c r="L49" i="39"/>
  <c r="L77" i="39" s="1"/>
  <c r="F54" i="20"/>
  <c r="G40" i="20"/>
  <c r="L51" i="20"/>
  <c r="L79" i="20" s="1"/>
  <c r="F79" i="39" l="1"/>
  <c r="H52" i="39"/>
  <c r="F79" i="20"/>
  <c r="H54" i="20"/>
  <c r="F81" i="20"/>
  <c r="E10" i="34" s="1"/>
  <c r="E11" i="34" s="1"/>
  <c r="H79" i="39" l="1"/>
  <c r="J52" i="39"/>
  <c r="H81" i="20"/>
  <c r="F10" i="34" s="1"/>
  <c r="F11" i="34" s="1"/>
  <c r="J54" i="20"/>
  <c r="J79" i="39" l="1"/>
  <c r="L52" i="39"/>
  <c r="L54" i="20"/>
  <c r="J81" i="20"/>
  <c r="G10" i="34" s="1"/>
  <c r="G11" i="34" s="1"/>
  <c r="L79" i="39" l="1"/>
  <c r="N52" i="39"/>
  <c r="N79" i="39" s="1"/>
  <c r="N54" i="20"/>
  <c r="N81" i="20" s="1"/>
  <c r="I10" i="34" s="1"/>
  <c r="L81" i="20"/>
  <c r="H10" i="34" s="1"/>
  <c r="H11" i="34" s="1"/>
  <c r="G37" i="20"/>
  <c r="M17" i="20" l="1"/>
  <c r="J18" i="20"/>
  <c r="K18" i="20" s="1"/>
  <c r="K17" i="20"/>
  <c r="M18" i="20" l="1"/>
  <c r="E38" i="20" l="1"/>
  <c r="G38" i="20" s="1"/>
  <c r="I36" i="20" l="1"/>
  <c r="G3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坪井　正人</author>
    <author>FJ-USER</author>
  </authors>
  <commentList>
    <comment ref="B43" authorId="0" shapeId="0" xr:uid="{29733287-6498-4392-A589-8158F5B6EBF8}">
      <text>
        <r>
          <rPr>
            <b/>
            <sz val="9"/>
            <color indexed="81"/>
            <rFont val="ＭＳ Ｐゴシック"/>
            <family val="3"/>
            <charset val="128"/>
          </rPr>
          <t>H26策定時のものは、シーリングについて記載　△3%　
H27策定時は、税収の増によりH26決算見込みに特殊要因（基金積立）を含むので除外することを記載</t>
        </r>
      </text>
    </comment>
    <comment ref="D63" authorId="1" shapeId="0" xr:uid="{6B0313C3-2765-4367-A346-A3313774013E}">
      <text>
        <r>
          <rPr>
            <b/>
            <sz val="9"/>
            <color indexed="81"/>
            <rFont val="ＭＳ Ｐゴシック"/>
            <family val="3"/>
            <charset val="128"/>
          </rPr>
          <t>手入力！:</t>
        </r>
        <r>
          <rPr>
            <sz val="9"/>
            <color indexed="81"/>
            <rFont val="ＭＳ Ｐゴシック"/>
            <family val="3"/>
            <charset val="128"/>
          </rPr>
          <t xml:space="preserve">
決算書を見て！！</t>
        </r>
      </text>
    </comment>
    <comment ref="D70" authorId="1" shapeId="0" xr:uid="{5FF4C523-12EB-45F0-B8FD-3AB029BC47BF}">
      <text>
        <r>
          <rPr>
            <b/>
            <sz val="9"/>
            <color indexed="81"/>
            <rFont val="ＭＳ Ｐゴシック"/>
            <family val="3"/>
            <charset val="128"/>
          </rPr>
          <t>手入力！:</t>
        </r>
        <r>
          <rPr>
            <sz val="9"/>
            <color indexed="81"/>
            <rFont val="ＭＳ Ｐゴシック"/>
            <family val="3"/>
            <charset val="128"/>
          </rPr>
          <t xml:space="preserve">
決算書を見て！！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坪井　正人</author>
    <author>FJ-USER</author>
  </authors>
  <commentList>
    <comment ref="B45" authorId="0" shapeId="0" xr:uid="{00000000-0006-0000-0100-000008000000}">
      <text>
        <r>
          <rPr>
            <b/>
            <sz val="9"/>
            <color indexed="81"/>
            <rFont val="ＭＳ Ｐゴシック"/>
            <family val="3"/>
            <charset val="128"/>
          </rPr>
          <t>H26策定時のものは、シーリングについて記載　△3%　
H27策定時は、税収の増によりH26決算見込みに特殊要因（基金積立）を含むので除外することを記載</t>
        </r>
      </text>
    </comment>
    <comment ref="D65" authorId="1" shapeId="0" xr:uid="{00000000-0006-0000-0100-000009000000}">
      <text>
        <r>
          <rPr>
            <b/>
            <sz val="9"/>
            <color indexed="81"/>
            <rFont val="ＭＳ Ｐゴシック"/>
            <family val="3"/>
            <charset val="128"/>
          </rPr>
          <t>手入力！:</t>
        </r>
        <r>
          <rPr>
            <sz val="9"/>
            <color indexed="81"/>
            <rFont val="ＭＳ Ｐゴシック"/>
            <family val="3"/>
            <charset val="128"/>
          </rPr>
          <t xml:space="preserve">
決算書を見て！！</t>
        </r>
      </text>
    </comment>
    <comment ref="D72" authorId="1" shapeId="0" xr:uid="{00000000-0006-0000-0100-00000A000000}">
      <text>
        <r>
          <rPr>
            <b/>
            <sz val="9"/>
            <color indexed="81"/>
            <rFont val="ＭＳ Ｐゴシック"/>
            <family val="3"/>
            <charset val="128"/>
          </rPr>
          <t>手入力！:</t>
        </r>
        <r>
          <rPr>
            <sz val="9"/>
            <color indexed="81"/>
            <rFont val="ＭＳ Ｐゴシック"/>
            <family val="3"/>
            <charset val="128"/>
          </rPr>
          <t xml:space="preserve">
決算書を見て！！</t>
        </r>
      </text>
    </comment>
  </commentList>
</comments>
</file>

<file path=xl/sharedStrings.xml><?xml version="1.0" encoding="utf-8"?>
<sst xmlns="http://schemas.openxmlformats.org/spreadsheetml/2006/main" count="505" uniqueCount="84">
  <si>
    <t>人件費</t>
    <rPh sb="0" eb="3">
      <t>ジンケンヒ</t>
    </rPh>
    <phoneticPr fontId="7"/>
  </si>
  <si>
    <t>（単位：千円）</t>
    <rPh sb="1" eb="3">
      <t>タンイ</t>
    </rPh>
    <rPh sb="4" eb="5">
      <t>セン</t>
    </rPh>
    <rPh sb="5" eb="6">
      <t>エン</t>
    </rPh>
    <phoneticPr fontId="7"/>
  </si>
  <si>
    <t>扶助費</t>
    <rPh sb="0" eb="3">
      <t>フジョヒ</t>
    </rPh>
    <phoneticPr fontId="7"/>
  </si>
  <si>
    <t>公債費</t>
    <rPh sb="0" eb="3">
      <t>コウサイヒ</t>
    </rPh>
    <phoneticPr fontId="7"/>
  </si>
  <si>
    <t>繰出金</t>
    <rPh sb="0" eb="2">
      <t>クリダ</t>
    </rPh>
    <rPh sb="2" eb="3">
      <t>キン</t>
    </rPh>
    <phoneticPr fontId="7"/>
  </si>
  <si>
    <t>金額</t>
    <rPh sb="0" eb="2">
      <t>キンガク</t>
    </rPh>
    <phoneticPr fontId="7"/>
  </si>
  <si>
    <t>義務的経費</t>
    <rPh sb="0" eb="3">
      <t>ギムテキ</t>
    </rPh>
    <rPh sb="3" eb="5">
      <t>ケイヒ</t>
    </rPh>
    <phoneticPr fontId="7"/>
  </si>
  <si>
    <t>増減額</t>
    <rPh sb="0" eb="3">
      <t>ゾウゲンガク</t>
    </rPh>
    <phoneticPr fontId="7"/>
  </si>
  <si>
    <t>市税</t>
    <rPh sb="0" eb="2">
      <t>シゼイ</t>
    </rPh>
    <phoneticPr fontId="7"/>
  </si>
  <si>
    <t>個人市民税</t>
    <rPh sb="0" eb="2">
      <t>コジン</t>
    </rPh>
    <rPh sb="2" eb="5">
      <t>シミンゼイ</t>
    </rPh>
    <phoneticPr fontId="7"/>
  </si>
  <si>
    <t>法人市民税</t>
    <rPh sb="0" eb="2">
      <t>ホウジン</t>
    </rPh>
    <rPh sb="2" eb="5">
      <t>シミンゼイ</t>
    </rPh>
    <phoneticPr fontId="7"/>
  </si>
  <si>
    <t>固定資産税</t>
    <rPh sb="0" eb="2">
      <t>コテイ</t>
    </rPh>
    <rPh sb="2" eb="5">
      <t>シサンゼイ</t>
    </rPh>
    <phoneticPr fontId="7"/>
  </si>
  <si>
    <t>その他（たばこ税等）</t>
    <rPh sb="2" eb="3">
      <t>ホカ</t>
    </rPh>
    <rPh sb="7" eb="8">
      <t>ゼイ</t>
    </rPh>
    <rPh sb="8" eb="9">
      <t>トウ</t>
    </rPh>
    <phoneticPr fontId="7"/>
  </si>
  <si>
    <t>譲与税・交付金等</t>
    <rPh sb="0" eb="2">
      <t>ジョウヨ</t>
    </rPh>
    <rPh sb="2" eb="3">
      <t>ゼイ</t>
    </rPh>
    <rPh sb="4" eb="7">
      <t>コウフキン</t>
    </rPh>
    <rPh sb="7" eb="8">
      <t>トウ</t>
    </rPh>
    <phoneticPr fontId="7"/>
  </si>
  <si>
    <t>(2) 歳出（一般財源充当額）の推計</t>
    <rPh sb="4" eb="6">
      <t>サイシュツ</t>
    </rPh>
    <rPh sb="7" eb="9">
      <t>イッパン</t>
    </rPh>
    <rPh sb="9" eb="11">
      <t>ザイゲン</t>
    </rPh>
    <rPh sb="11" eb="13">
      <t>ジュウトウ</t>
    </rPh>
    <rPh sb="13" eb="14">
      <t>ガク</t>
    </rPh>
    <rPh sb="16" eb="18">
      <t>スイケイ</t>
    </rPh>
    <phoneticPr fontId="7"/>
  </si>
  <si>
    <t>財調基金残高</t>
    <rPh sb="0" eb="1">
      <t>ザイ</t>
    </rPh>
    <rPh sb="1" eb="2">
      <t>チョウ</t>
    </rPh>
    <rPh sb="2" eb="4">
      <t>キキン</t>
    </rPh>
    <rPh sb="4" eb="6">
      <t>ザンダカ</t>
    </rPh>
    <phoneticPr fontId="7"/>
  </si>
  <si>
    <t>＊決算積立額</t>
    <rPh sb="1" eb="3">
      <t>ケッサン</t>
    </rPh>
    <rPh sb="3" eb="5">
      <t>ツミタテ</t>
    </rPh>
    <rPh sb="5" eb="6">
      <t>ガク</t>
    </rPh>
    <phoneticPr fontId="7"/>
  </si>
  <si>
    <t>-</t>
    <phoneticPr fontId="7"/>
  </si>
  <si>
    <t>（1）歳入（一般財源）の推計</t>
    <rPh sb="3" eb="5">
      <t>サイニュウ</t>
    </rPh>
    <rPh sb="6" eb="8">
      <t>イッパン</t>
    </rPh>
    <rPh sb="8" eb="10">
      <t>ザイゲン</t>
    </rPh>
    <phoneticPr fontId="7"/>
  </si>
  <si>
    <t>裁量的経費</t>
    <rPh sb="0" eb="3">
      <t>サイリョウテキ</t>
    </rPh>
    <rPh sb="3" eb="5">
      <t>ケイヒ</t>
    </rPh>
    <phoneticPr fontId="7"/>
  </si>
  <si>
    <t>歳入合計 　Ａ</t>
    <rPh sb="0" eb="2">
      <t>サイニュウ</t>
    </rPh>
    <rPh sb="2" eb="4">
      <t>ゴウケイ</t>
    </rPh>
    <phoneticPr fontId="7"/>
  </si>
  <si>
    <t>歳出合計 　Ｂ</t>
    <rPh sb="0" eb="2">
      <t>サイシュツ</t>
    </rPh>
    <rPh sb="2" eb="4">
      <t>ゴウケイ</t>
    </rPh>
    <phoneticPr fontId="7"/>
  </si>
  <si>
    <t>　①財政調整基金</t>
    <phoneticPr fontId="7"/>
  </si>
  <si>
    <t>(3） 財源不足額と主要基金残高の推計</t>
    <rPh sb="4" eb="6">
      <t>ザイゲン</t>
    </rPh>
    <rPh sb="6" eb="8">
      <t>フソク</t>
    </rPh>
    <rPh sb="8" eb="9">
      <t>ガク</t>
    </rPh>
    <rPh sb="10" eb="12">
      <t>シュヨウ</t>
    </rPh>
    <rPh sb="12" eb="14">
      <t>キキン</t>
    </rPh>
    <rPh sb="14" eb="16">
      <t>ザンダカ</t>
    </rPh>
    <rPh sb="17" eb="19">
      <t>スイケイ</t>
    </rPh>
    <phoneticPr fontId="7"/>
  </si>
  <si>
    <t>財源不足額（A-B）
〔基金取崩額〕</t>
    <rPh sb="0" eb="2">
      <t>ザイゲン</t>
    </rPh>
    <rPh sb="2" eb="4">
      <t>フソク</t>
    </rPh>
    <rPh sb="4" eb="5">
      <t>ガク</t>
    </rPh>
    <rPh sb="12" eb="14">
      <t>キキン</t>
    </rPh>
    <rPh sb="14" eb="15">
      <t>ト</t>
    </rPh>
    <rPh sb="15" eb="16">
      <t>クズ</t>
    </rPh>
    <rPh sb="16" eb="17">
      <t>ガク</t>
    </rPh>
    <phoneticPr fontId="7"/>
  </si>
  <si>
    <t>-</t>
    <phoneticPr fontId="7"/>
  </si>
  <si>
    <t>◆　主要3基金の合計　◆</t>
    <rPh sb="2" eb="4">
      <t>シュヨウ</t>
    </rPh>
    <rPh sb="5" eb="7">
      <t>キキン</t>
    </rPh>
    <rPh sb="8" eb="10">
      <t>ゴウケイ</t>
    </rPh>
    <phoneticPr fontId="7"/>
  </si>
  <si>
    <t>基金残高</t>
    <rPh sb="0" eb="2">
      <t>キキン</t>
    </rPh>
    <rPh sb="2" eb="4">
      <t>ザンダカ</t>
    </rPh>
    <phoneticPr fontId="7"/>
  </si>
  <si>
    <t>＊その他（組換等）</t>
    <rPh sb="3" eb="4">
      <t>タ</t>
    </rPh>
    <rPh sb="5" eb="7">
      <t>クミカ</t>
    </rPh>
    <rPh sb="7" eb="8">
      <t>トウ</t>
    </rPh>
    <phoneticPr fontId="7"/>
  </si>
  <si>
    <t>＊その他（組換等）</t>
    <phoneticPr fontId="7"/>
  </si>
  <si>
    <t>＊その他（組換等）</t>
    <phoneticPr fontId="7"/>
  </si>
  <si>
    <t>　②都市施設建設基金</t>
    <rPh sb="2" eb="4">
      <t>トシ</t>
    </rPh>
    <rPh sb="4" eb="6">
      <t>シセツ</t>
    </rPh>
    <rPh sb="6" eb="8">
      <t>ケンセツ</t>
    </rPh>
    <phoneticPr fontId="7"/>
  </si>
  <si>
    <t>　③学校教育施設整備基金</t>
    <rPh sb="2" eb="4">
      <t>ガッコウ</t>
    </rPh>
    <rPh sb="4" eb="6">
      <t>キョウイク</t>
    </rPh>
    <rPh sb="6" eb="8">
      <t>シセツ</t>
    </rPh>
    <rPh sb="8" eb="10">
      <t>セイビ</t>
    </rPh>
    <rPh sb="10" eb="12">
      <t>キキン</t>
    </rPh>
    <phoneticPr fontId="7"/>
  </si>
  <si>
    <t>(特定目的基金充当)(注1）</t>
    <rPh sb="1" eb="3">
      <t>トクテイ</t>
    </rPh>
    <rPh sb="3" eb="5">
      <t>モクテキ</t>
    </rPh>
    <rPh sb="5" eb="7">
      <t>キキン</t>
    </rPh>
    <rPh sb="7" eb="9">
      <t>ジュウトウ</t>
    </rPh>
    <phoneticPr fontId="7"/>
  </si>
  <si>
    <t>補助費(注2）</t>
    <rPh sb="0" eb="2">
      <t>ホジョ</t>
    </rPh>
    <rPh sb="2" eb="3">
      <t>ヒ</t>
    </rPh>
    <phoneticPr fontId="7"/>
  </si>
  <si>
    <t>（注2）：裾野市長泉町衛生施設組合及び富士山南東消防組合への負担金（人件費含む）</t>
    <rPh sb="1" eb="2">
      <t>チュウ</t>
    </rPh>
    <rPh sb="5" eb="7">
      <t>スソノ</t>
    </rPh>
    <rPh sb="7" eb="8">
      <t>シ</t>
    </rPh>
    <rPh sb="8" eb="10">
      <t>ナガイズミ</t>
    </rPh>
    <rPh sb="10" eb="11">
      <t>マチ</t>
    </rPh>
    <rPh sb="11" eb="13">
      <t>エイセイ</t>
    </rPh>
    <rPh sb="13" eb="15">
      <t>シセツ</t>
    </rPh>
    <rPh sb="15" eb="17">
      <t>クミアイ</t>
    </rPh>
    <rPh sb="17" eb="18">
      <t>オヨ</t>
    </rPh>
    <rPh sb="19" eb="22">
      <t>フジサン</t>
    </rPh>
    <rPh sb="22" eb="24">
      <t>ナントウ</t>
    </rPh>
    <rPh sb="24" eb="26">
      <t>ショウボウ</t>
    </rPh>
    <rPh sb="26" eb="28">
      <t>クミアイ</t>
    </rPh>
    <rPh sb="30" eb="33">
      <t>フタンキン</t>
    </rPh>
    <rPh sb="34" eb="37">
      <t>ジンケンヒ</t>
    </rPh>
    <rPh sb="37" eb="38">
      <t>フク</t>
    </rPh>
    <phoneticPr fontId="7"/>
  </si>
  <si>
    <t>（注3）：当市の持続的発展に不可欠な事業と認められた事業（「まちづくり“共生”」、「ひとづくり“共育”」、「産業づくり“共栄”」など）</t>
    <rPh sb="1" eb="2">
      <t>チュウ</t>
    </rPh>
    <rPh sb="5" eb="7">
      <t>トウシ</t>
    </rPh>
    <rPh sb="8" eb="11">
      <t>ジゾクテキ</t>
    </rPh>
    <rPh sb="11" eb="13">
      <t>ハッテン</t>
    </rPh>
    <rPh sb="14" eb="17">
      <t>フカケツ</t>
    </rPh>
    <rPh sb="18" eb="20">
      <t>ジギョウ</t>
    </rPh>
    <rPh sb="21" eb="22">
      <t>ミト</t>
    </rPh>
    <rPh sb="26" eb="28">
      <t>ジギョウ</t>
    </rPh>
    <rPh sb="36" eb="38">
      <t>キョウセイ</t>
    </rPh>
    <rPh sb="48" eb="49">
      <t>トモ</t>
    </rPh>
    <rPh sb="49" eb="50">
      <t>イク</t>
    </rPh>
    <rPh sb="54" eb="56">
      <t>サンギョウ</t>
    </rPh>
    <rPh sb="60" eb="62">
      <t>キョウエイ</t>
    </rPh>
    <phoneticPr fontId="7"/>
  </si>
  <si>
    <t xml:space="preserve"> </t>
    <phoneticPr fontId="7"/>
  </si>
  <si>
    <t>（注5）：消費税増税分（8％→10％）</t>
    <phoneticPr fontId="7"/>
  </si>
  <si>
    <t>（注1）学校教育施設整備基金・都市施設建設基金・社会福祉事業基金・特定防衛施設周辺整備調整交付金事業基金</t>
    <rPh sb="1" eb="2">
      <t>チュウ</t>
    </rPh>
    <rPh sb="24" eb="26">
      <t>シャカイ</t>
    </rPh>
    <rPh sb="26" eb="28">
      <t>フクシ</t>
    </rPh>
    <rPh sb="28" eb="30">
      <t>ジギョウ</t>
    </rPh>
    <rPh sb="30" eb="32">
      <t>キキン</t>
    </rPh>
    <phoneticPr fontId="7"/>
  </si>
  <si>
    <t>歳入一般財源比較</t>
    <rPh sb="0" eb="2">
      <t>サイニュウ</t>
    </rPh>
    <rPh sb="2" eb="4">
      <t>イッパン</t>
    </rPh>
    <rPh sb="4" eb="6">
      <t>ザイゲン</t>
    </rPh>
    <rPh sb="6" eb="8">
      <t>ヒカク</t>
    </rPh>
    <phoneticPr fontId="7"/>
  </si>
  <si>
    <t>令和２</t>
    <rPh sb="0" eb="2">
      <t>レイワ</t>
    </rPh>
    <phoneticPr fontId="7"/>
  </si>
  <si>
    <t>令和３</t>
    <rPh sb="0" eb="2">
      <t>レイワ</t>
    </rPh>
    <phoneticPr fontId="7"/>
  </si>
  <si>
    <t>令和４</t>
    <rPh sb="0" eb="2">
      <t>レイワ</t>
    </rPh>
    <phoneticPr fontId="7"/>
  </si>
  <si>
    <t>令和５</t>
    <rPh sb="0" eb="2">
      <t>レイワ</t>
    </rPh>
    <phoneticPr fontId="7"/>
  </si>
  <si>
    <t>平成３０決算</t>
    <rPh sb="0" eb="2">
      <t>ヘイセイ</t>
    </rPh>
    <rPh sb="4" eb="6">
      <t>ケッサン</t>
    </rPh>
    <phoneticPr fontId="7"/>
  </si>
  <si>
    <t>令和元決見</t>
    <rPh sb="0" eb="2">
      <t>レイワ</t>
    </rPh>
    <rPh sb="2" eb="3">
      <t>ゲン</t>
    </rPh>
    <rPh sb="3" eb="4">
      <t>ケツ</t>
    </rPh>
    <rPh sb="4" eb="5">
      <t>ミ</t>
    </rPh>
    <phoneticPr fontId="7"/>
  </si>
  <si>
    <t>平成３０年度作成計画A</t>
    <rPh sb="0" eb="2">
      <t>ヘイセイ</t>
    </rPh>
    <rPh sb="4" eb="6">
      <t>ネンド</t>
    </rPh>
    <rPh sb="6" eb="8">
      <t>サクセイ</t>
    </rPh>
    <rPh sb="8" eb="10">
      <t>ケイカク</t>
    </rPh>
    <phoneticPr fontId="7"/>
  </si>
  <si>
    <t>令和元年度作成計画B</t>
    <rPh sb="0" eb="2">
      <t>レイワ</t>
    </rPh>
    <rPh sb="2" eb="4">
      <t>ガンネン</t>
    </rPh>
    <rPh sb="4" eb="5">
      <t>ド</t>
    </rPh>
    <rPh sb="5" eb="7">
      <t>サクセイ</t>
    </rPh>
    <rPh sb="7" eb="9">
      <t>ケイカク</t>
    </rPh>
    <phoneticPr fontId="7"/>
  </si>
  <si>
    <t>差（B-A)</t>
    <rPh sb="0" eb="1">
      <t>サ</t>
    </rPh>
    <phoneticPr fontId="7"/>
  </si>
  <si>
    <t>平均成長率</t>
    <rPh sb="0" eb="2">
      <t>ヘイキン</t>
    </rPh>
    <rPh sb="2" eb="5">
      <t>セイチョウリツ</t>
    </rPh>
    <phoneticPr fontId="7"/>
  </si>
  <si>
    <t>３基金残高比較</t>
  </si>
  <si>
    <t>令和６</t>
    <rPh sb="0" eb="2">
      <t>レイワ</t>
    </rPh>
    <phoneticPr fontId="7"/>
  </si>
  <si>
    <t>（注3）：一般財源充当額(基金充当前）が1,000万円以上の事業のうち、事業実施年次が限定されている事業（駅西区画整理事業を含む。）</t>
    <rPh sb="1" eb="2">
      <t>チュウ</t>
    </rPh>
    <rPh sb="13" eb="15">
      <t>キキン</t>
    </rPh>
    <rPh sb="15" eb="17">
      <t>ジュウトウ</t>
    </rPh>
    <rPh sb="17" eb="18">
      <t>マエ</t>
    </rPh>
    <rPh sb="36" eb="38">
      <t>ジギョウ</t>
    </rPh>
    <rPh sb="38" eb="40">
      <t>ジッシ</t>
    </rPh>
    <rPh sb="40" eb="42">
      <t>ネンジ</t>
    </rPh>
    <rPh sb="43" eb="45">
      <t>ゲンテイ</t>
    </rPh>
    <rPh sb="50" eb="52">
      <t>ジギョウ</t>
    </rPh>
    <rPh sb="53" eb="54">
      <t>エキ</t>
    </rPh>
    <rPh sb="54" eb="55">
      <t>ニシ</t>
    </rPh>
    <rPh sb="55" eb="57">
      <t>クカク</t>
    </rPh>
    <rPh sb="57" eb="59">
      <t>セイリ</t>
    </rPh>
    <rPh sb="59" eb="61">
      <t>ジギョウ</t>
    </rPh>
    <rPh sb="62" eb="63">
      <t>フク</t>
    </rPh>
    <phoneticPr fontId="7"/>
  </si>
  <si>
    <t>元年度決算</t>
  </si>
  <si>
    <t>2年度決見</t>
  </si>
  <si>
    <t>元年度決算</t>
    <rPh sb="0" eb="1">
      <t>モト</t>
    </rPh>
    <rPh sb="1" eb="3">
      <t>ネンド</t>
    </rPh>
    <rPh sb="3" eb="5">
      <t>ケッサン</t>
    </rPh>
    <phoneticPr fontId="7"/>
  </si>
  <si>
    <t>【参考】R元年度策定計画</t>
  </si>
  <si>
    <t>継続事業</t>
    <rPh sb="0" eb="2">
      <t>ケイゾク</t>
    </rPh>
    <rPh sb="2" eb="4">
      <t>ジギョウ</t>
    </rPh>
    <phoneticPr fontId="7"/>
  </si>
  <si>
    <t>　(うち、普通交付税）</t>
    <phoneticPr fontId="7"/>
  </si>
  <si>
    <t>　(うち、特別交付税）</t>
    <phoneticPr fontId="7"/>
  </si>
  <si>
    <t>　(うち、臨財債/減収補填債）</t>
    <phoneticPr fontId="7"/>
  </si>
  <si>
    <t>事業見直し分</t>
    <rPh sb="0" eb="2">
      <t>ジギョウ</t>
    </rPh>
    <rPh sb="2" eb="4">
      <t>ミナオ</t>
    </rPh>
    <rPh sb="5" eb="6">
      <t>ブン</t>
    </rPh>
    <phoneticPr fontId="7"/>
  </si>
  <si>
    <t>主要事業</t>
    <rPh sb="0" eb="2">
      <t>シュヨウ</t>
    </rPh>
    <rPh sb="2" eb="4">
      <t>ジギョウ</t>
    </rPh>
    <phoneticPr fontId="7"/>
  </si>
  <si>
    <t>その他事業</t>
    <rPh sb="2" eb="3">
      <t>タ</t>
    </rPh>
    <rPh sb="3" eb="5">
      <t>ジギョウ</t>
    </rPh>
    <phoneticPr fontId="7"/>
  </si>
  <si>
    <t>←別エクセルから試算</t>
    <rPh sb="1" eb="2">
      <t>ベツ</t>
    </rPh>
    <rPh sb="8" eb="10">
      <t>シサン</t>
    </rPh>
    <phoneticPr fontId="7"/>
  </si>
  <si>
    <t>（注2）：裾野市長泉町衛生施設組合及び富士山南東消防組合への負担金（人件費含む）、公営企業会計への繰出金・出資金</t>
    <rPh sb="1" eb="2">
      <t>チュウ</t>
    </rPh>
    <rPh sb="5" eb="7">
      <t>スソノ</t>
    </rPh>
    <rPh sb="7" eb="8">
      <t>シ</t>
    </rPh>
    <rPh sb="8" eb="10">
      <t>ナガイズミ</t>
    </rPh>
    <rPh sb="10" eb="11">
      <t>マチ</t>
    </rPh>
    <rPh sb="11" eb="13">
      <t>エイセイ</t>
    </rPh>
    <rPh sb="13" eb="15">
      <t>シセツ</t>
    </rPh>
    <rPh sb="15" eb="17">
      <t>クミアイ</t>
    </rPh>
    <rPh sb="17" eb="18">
      <t>オヨ</t>
    </rPh>
    <rPh sb="19" eb="22">
      <t>フジサン</t>
    </rPh>
    <rPh sb="22" eb="24">
      <t>ナントウ</t>
    </rPh>
    <rPh sb="24" eb="26">
      <t>ショウボウ</t>
    </rPh>
    <rPh sb="26" eb="28">
      <t>クミアイ</t>
    </rPh>
    <rPh sb="30" eb="33">
      <t>フタンキン</t>
    </rPh>
    <rPh sb="34" eb="37">
      <t>ジンケンヒ</t>
    </rPh>
    <rPh sb="37" eb="38">
      <t>フク</t>
    </rPh>
    <rPh sb="41" eb="43">
      <t>コウエイ</t>
    </rPh>
    <rPh sb="43" eb="45">
      <t>キギョウ</t>
    </rPh>
    <rPh sb="45" eb="47">
      <t>カイケイ</t>
    </rPh>
    <rPh sb="49" eb="51">
      <t>クリダ</t>
    </rPh>
    <rPh sb="51" eb="52">
      <t>カネ</t>
    </rPh>
    <rPh sb="53" eb="56">
      <t>シュッシキン</t>
    </rPh>
    <phoneticPr fontId="7"/>
  </si>
  <si>
    <t>2年度決算</t>
    <rPh sb="1" eb="3">
      <t>ネンド</t>
    </rPh>
    <rPh sb="3" eb="5">
      <t>ケッサン</t>
    </rPh>
    <phoneticPr fontId="7"/>
  </si>
  <si>
    <t>普通建設事業費</t>
    <rPh sb="0" eb="7">
      <t>フツウケンセツジギョウヒ</t>
    </rPh>
    <phoneticPr fontId="7"/>
  </si>
  <si>
    <t>補助費等</t>
    <rPh sb="0" eb="2">
      <t>ホジョ</t>
    </rPh>
    <rPh sb="2" eb="3">
      <t>ヒ</t>
    </rPh>
    <rPh sb="3" eb="4">
      <t>トウ</t>
    </rPh>
    <phoneticPr fontId="7"/>
  </si>
  <si>
    <t>物件費・維持修繕費</t>
    <rPh sb="0" eb="3">
      <t>ブッケンヒ</t>
    </rPh>
    <rPh sb="4" eb="6">
      <t>イジ</t>
    </rPh>
    <rPh sb="6" eb="8">
      <t>シュウゼン</t>
    </rPh>
    <rPh sb="8" eb="9">
      <t>ヒ</t>
    </rPh>
    <phoneticPr fontId="7"/>
  </si>
  <si>
    <t>投資・出資・貸付金・積立金</t>
    <rPh sb="0" eb="2">
      <t>トウシ</t>
    </rPh>
    <rPh sb="3" eb="5">
      <t>シュッシ</t>
    </rPh>
    <rPh sb="6" eb="8">
      <t>カシツケ</t>
    </rPh>
    <rPh sb="8" eb="9">
      <t>キン</t>
    </rPh>
    <rPh sb="10" eb="12">
      <t>ツミタテ</t>
    </rPh>
    <rPh sb="12" eb="13">
      <t>キン</t>
    </rPh>
    <phoneticPr fontId="7"/>
  </si>
  <si>
    <t>その他経費</t>
    <rPh sb="2" eb="3">
      <t>タ</t>
    </rPh>
    <rPh sb="3" eb="5">
      <t>ケイヒ</t>
    </rPh>
    <phoneticPr fontId="7"/>
  </si>
  <si>
    <t>【参考】前年度策定計画</t>
    <rPh sb="4" eb="5">
      <t>ゼン</t>
    </rPh>
    <phoneticPr fontId="7"/>
  </si>
  <si>
    <t>3年度決見</t>
    <rPh sb="3" eb="4">
      <t>ケツ</t>
    </rPh>
    <rPh sb="4" eb="5">
      <t>ミ</t>
    </rPh>
    <phoneticPr fontId="7"/>
  </si>
  <si>
    <t>令和3度　裾野市中期財政計画（計画期間：令和4～8年度）</t>
  </si>
  <si>
    <t>3年度決見</t>
  </si>
  <si>
    <t>4年度</t>
  </si>
  <si>
    <t>5年度</t>
  </si>
  <si>
    <t>6年度</t>
  </si>
  <si>
    <t>7年度</t>
  </si>
  <si>
    <t>8年度</t>
  </si>
  <si>
    <t>2年度決算</t>
  </si>
  <si>
    <t xml:space="preserve">※地方財政法第233条の2の規定による基金繰入（決算積立）を含む（令和1年度以降は200,000千円）、決算済み年度は基金取崩し額とA-Bの値に差が生じ、その額は翌年度へ繰越金として計上されています。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</si>
</sst>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_ "/>
    <numFmt numFmtId="179" formatCode="&quot;令和&quot;###0&quot;年度&quot;"/>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9"/>
      <color indexed="81"/>
      <name val="ＭＳ Ｐゴシック"/>
      <family val="3"/>
      <charset val="128"/>
    </font>
    <font>
      <b/>
      <sz val="11"/>
      <name val="ＭＳ Ｐゴシック"/>
      <family val="3"/>
      <charset val="128"/>
    </font>
    <font>
      <sz val="8.5"/>
      <name val="ＭＳ Ｐゴシック"/>
      <family val="3"/>
      <charset val="128"/>
    </font>
    <font>
      <sz val="9"/>
      <color indexed="81"/>
      <name val="ＭＳ Ｐゴシック"/>
      <family val="3"/>
      <charset val="128"/>
    </font>
    <font>
      <b/>
      <sz val="12"/>
      <name val="ＭＳ Ｐゴシック"/>
      <family val="3"/>
      <charset val="128"/>
    </font>
    <font>
      <b/>
      <sz val="10"/>
      <name val="ＭＳ Ｐ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rgb="FFFF0000"/>
      <name val="ＭＳ Ｐゴシック"/>
      <family val="3"/>
      <charset val="128"/>
    </font>
    <font>
      <sz val="10"/>
      <color rgb="FF7030A0"/>
      <name val="ＭＳ Ｐゴシック"/>
      <family val="3"/>
      <charset val="128"/>
    </font>
    <font>
      <b/>
      <sz val="10"/>
      <color rgb="FFFF0000"/>
      <name val="ＭＳ Ｐゴシック"/>
      <family val="3"/>
      <charset val="128"/>
    </font>
    <font>
      <sz val="8"/>
      <color rgb="FFFF0000"/>
      <name val="ＭＳ Ｐゴシック"/>
      <family val="3"/>
      <charset val="128"/>
    </font>
    <font>
      <sz val="8.5"/>
      <color rgb="FF7030A0"/>
      <name val="ＭＳ Ｐゴシック"/>
      <family val="3"/>
      <charset val="128"/>
    </font>
    <font>
      <sz val="10"/>
      <color rgb="FF00B050"/>
      <name val="ＭＳ Ｐゴシック"/>
      <family val="3"/>
      <charset val="128"/>
    </font>
    <font>
      <sz val="11"/>
      <color theme="0"/>
      <name val="HGP創英角ｺﾞｼｯｸUB"/>
      <family val="3"/>
      <charset val="128"/>
    </font>
    <font>
      <sz val="11"/>
      <color theme="0"/>
      <name val="ＭＳ Ｐゴシック"/>
      <family val="3"/>
      <charset val="128"/>
    </font>
    <font>
      <b/>
      <sz val="10"/>
      <color rgb="FF00B050"/>
      <name val="ＭＳ Ｐゴシック"/>
      <family val="3"/>
      <charset val="128"/>
    </font>
    <font>
      <b/>
      <i/>
      <sz val="8.5"/>
      <color rgb="FFFF0000"/>
      <name val="ＭＳ Ｐゴシック"/>
      <family val="3"/>
      <charset val="128"/>
    </font>
    <font>
      <b/>
      <sz val="12"/>
      <color theme="0"/>
      <name val="ＭＳ Ｐゴシック"/>
      <family val="3"/>
      <charset val="128"/>
    </font>
    <font>
      <sz val="11"/>
      <color theme="1"/>
      <name val="ＭＳ Ｐゴシック"/>
      <family val="2"/>
      <scheme val="minor"/>
    </font>
    <font>
      <sz val="11"/>
      <name val="HGP創英角ｺﾞｼｯｸUB"/>
      <family val="3"/>
      <charset val="128"/>
    </font>
  </fonts>
  <fills count="11">
    <fill>
      <patternFill patternType="none"/>
    </fill>
    <fill>
      <patternFill patternType="gray125"/>
    </fill>
    <fill>
      <patternFill patternType="solid">
        <fgColor indexed="44"/>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9CCFF"/>
        <bgColor indexed="64"/>
      </patternFill>
    </fill>
    <fill>
      <patternFill patternType="solid">
        <fgColor rgb="FFE6B8B7"/>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bottom/>
      <diagonal/>
    </border>
    <border diagonalDown="1">
      <left style="thin">
        <color indexed="64"/>
      </left>
      <right/>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style="thin">
        <color indexed="64"/>
      </left>
      <right style="medium">
        <color indexed="64"/>
      </right>
      <top style="thin">
        <color indexed="64"/>
      </top>
      <bottom style="dotted">
        <color indexed="64"/>
      </bottom>
      <diagonal style="thin">
        <color indexed="64"/>
      </diagonal>
    </border>
    <border>
      <left/>
      <right/>
      <top style="dotted">
        <color indexed="64"/>
      </top>
      <bottom style="medium">
        <color indexed="64"/>
      </bottom>
      <diagonal/>
    </border>
    <border>
      <left/>
      <right style="medium">
        <color indexed="64"/>
      </right>
      <top/>
      <bottom style="dotted">
        <color indexed="64"/>
      </bottom>
      <diagonal/>
    </border>
    <border>
      <left/>
      <right style="thin">
        <color indexed="64"/>
      </right>
      <top style="thin">
        <color indexed="64"/>
      </top>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medium">
        <color indexed="64"/>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medium">
        <color indexed="64"/>
      </left>
      <right style="thin">
        <color indexed="64"/>
      </right>
      <top style="dotted">
        <color indexed="64"/>
      </top>
      <bottom style="dotted">
        <color indexed="64"/>
      </bottom>
      <diagonal style="thin">
        <color indexed="64"/>
      </diagonal>
    </border>
    <border>
      <left/>
      <right style="medium">
        <color indexed="64"/>
      </right>
      <top style="dotted">
        <color indexed="64"/>
      </top>
      <bottom style="thin">
        <color indexed="64"/>
      </bottom>
      <diagonal/>
    </border>
    <border diagonalUp="1">
      <left style="thin">
        <color indexed="64"/>
      </left>
      <right style="medium">
        <color indexed="64"/>
      </right>
      <top style="dotted">
        <color indexed="64"/>
      </top>
      <bottom style="medium">
        <color indexed="64"/>
      </bottom>
      <diagonal style="thin">
        <color indexed="64"/>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hair">
        <color indexed="64"/>
      </top>
      <bottom style="hair">
        <color indexed="64"/>
      </bottom>
      <diagonal/>
    </border>
  </borders>
  <cellStyleXfs count="20">
    <xf numFmtId="0" fontId="0"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0" fontId="5" fillId="0" borderId="0"/>
    <xf numFmtId="0" fontId="16" fillId="0" borderId="0">
      <alignment vertical="center"/>
    </xf>
    <xf numFmtId="0" fontId="5" fillId="0" borderId="0"/>
    <xf numFmtId="0" fontId="16" fillId="0" borderId="0">
      <alignment vertical="center"/>
    </xf>
    <xf numFmtId="0" fontId="5" fillId="0" borderId="0"/>
    <xf numFmtId="0" fontId="4" fillId="0" borderId="0">
      <alignment vertical="center"/>
    </xf>
    <xf numFmtId="0" fontId="5" fillId="0" borderId="0">
      <alignment vertical="center"/>
    </xf>
    <xf numFmtId="0" fontId="3" fillId="0" borderId="0">
      <alignment vertical="center"/>
    </xf>
    <xf numFmtId="38" fontId="3" fillId="0" borderId="0" applyFont="0" applyFill="0" applyBorder="0" applyAlignment="0" applyProtection="0">
      <alignment vertical="center"/>
    </xf>
    <xf numFmtId="0" fontId="29" fillId="0" borderId="0"/>
    <xf numFmtId="38" fontId="2"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16" fillId="0" borderId="0">
      <alignment vertical="center"/>
    </xf>
    <xf numFmtId="0" fontId="29" fillId="0" borderId="0"/>
    <xf numFmtId="0" fontId="1" fillId="0" borderId="0">
      <alignment vertical="center"/>
    </xf>
    <xf numFmtId="38" fontId="1" fillId="0" borderId="0" applyFont="0" applyFill="0" applyBorder="0" applyAlignment="0" applyProtection="0">
      <alignment vertical="center"/>
    </xf>
  </cellStyleXfs>
  <cellXfs count="463">
    <xf numFmtId="0" fontId="0" fillId="0" borderId="0" xfId="0">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vertical="center"/>
    </xf>
    <xf numFmtId="0" fontId="15" fillId="0" borderId="0" xfId="0" applyFont="1">
      <alignment vertical="center"/>
    </xf>
    <xf numFmtId="0" fontId="6" fillId="2" borderId="23" xfId="0" applyFont="1" applyFill="1" applyBorder="1" applyAlignment="1">
      <alignment horizontal="center" vertical="center"/>
    </xf>
    <xf numFmtId="0" fontId="8" fillId="0" borderId="0" xfId="0" applyFont="1">
      <alignment vertical="center"/>
    </xf>
    <xf numFmtId="0" fontId="15" fillId="0" borderId="0" xfId="0" applyFont="1" applyAlignment="1">
      <alignment horizontal="right" vertical="center"/>
    </xf>
    <xf numFmtId="0" fontId="6" fillId="0" borderId="0" xfId="0" applyFont="1" applyBorder="1" applyAlignment="1">
      <alignment horizontal="centerContinuous" vertical="center"/>
    </xf>
    <xf numFmtId="0" fontId="6" fillId="0" borderId="0" xfId="0" applyFont="1" applyBorder="1">
      <alignment vertical="center"/>
    </xf>
    <xf numFmtId="0" fontId="15" fillId="0" borderId="0" xfId="0" applyFont="1" applyBorder="1">
      <alignment vertical="center"/>
    </xf>
    <xf numFmtId="0" fontId="10" fillId="0" borderId="0" xfId="0" applyFont="1">
      <alignment vertical="center"/>
    </xf>
    <xf numFmtId="0" fontId="15" fillId="0" borderId="12" xfId="0" applyFont="1" applyFill="1" applyBorder="1" applyAlignment="1">
      <alignment vertical="center" wrapText="1"/>
    </xf>
    <xf numFmtId="0" fontId="15" fillId="0" borderId="24" xfId="0" applyFont="1" applyFill="1" applyBorder="1" applyAlignment="1">
      <alignment horizontal="center" vertical="center"/>
    </xf>
    <xf numFmtId="14" fontId="0" fillId="0" borderId="0" xfId="0" applyNumberFormat="1" applyAlignment="1">
      <alignment vertical="center" shrinkToFit="1"/>
    </xf>
    <xf numFmtId="176" fontId="18" fillId="0" borderId="22" xfId="0" applyNumberFormat="1" applyFont="1" applyBorder="1" applyAlignment="1">
      <alignment vertical="center" shrinkToFit="1"/>
    </xf>
    <xf numFmtId="176" fontId="18" fillId="0" borderId="27" xfId="0" applyNumberFormat="1" applyFont="1" applyBorder="1" applyAlignment="1">
      <alignment vertical="center" shrinkToFit="1"/>
    </xf>
    <xf numFmtId="176" fontId="18" fillId="0" borderId="28" xfId="0" applyNumberFormat="1" applyFont="1" applyBorder="1" applyAlignment="1">
      <alignment vertical="center" shrinkToFit="1"/>
    </xf>
    <xf numFmtId="176" fontId="18" fillId="0" borderId="29" xfId="0" applyNumberFormat="1" applyFont="1" applyBorder="1" applyAlignment="1">
      <alignment vertical="center" shrinkToFit="1"/>
    </xf>
    <xf numFmtId="176" fontId="18" fillId="0" borderId="31" xfId="0" applyNumberFormat="1" applyFont="1" applyBorder="1" applyAlignment="1">
      <alignment vertical="center" shrinkToFit="1"/>
    </xf>
    <xf numFmtId="176" fontId="18" fillId="0" borderId="32" xfId="0" applyNumberFormat="1" applyFont="1" applyBorder="1" applyAlignment="1">
      <alignment vertical="center" shrinkToFit="1"/>
    </xf>
    <xf numFmtId="176" fontId="18" fillId="0" borderId="30" xfId="0" applyNumberFormat="1" applyFont="1" applyBorder="1">
      <alignment vertical="center"/>
    </xf>
    <xf numFmtId="176" fontId="18" fillId="0" borderId="32" xfId="0" applyNumberFormat="1" applyFont="1" applyBorder="1">
      <alignment vertical="center"/>
    </xf>
    <xf numFmtId="0" fontId="17" fillId="0" borderId="0" xfId="0" applyFont="1">
      <alignment vertical="center"/>
    </xf>
    <xf numFmtId="0" fontId="6" fillId="2" borderId="10" xfId="0" applyFont="1" applyFill="1" applyBorder="1" applyAlignment="1">
      <alignment vertical="center"/>
    </xf>
    <xf numFmtId="176" fontId="18" fillId="0" borderId="30" xfId="0" applyNumberFormat="1" applyFont="1" applyFill="1" applyBorder="1" applyAlignment="1">
      <alignment vertical="center"/>
    </xf>
    <xf numFmtId="176" fontId="18" fillId="0" borderId="22" xfId="0" applyNumberFormat="1" applyFont="1" applyBorder="1">
      <alignment vertical="center"/>
    </xf>
    <xf numFmtId="176" fontId="18" fillId="0" borderId="33" xfId="0" applyNumberFormat="1" applyFont="1" applyBorder="1">
      <alignment vertical="center"/>
    </xf>
    <xf numFmtId="176" fontId="18" fillId="0" borderId="2" xfId="0" applyNumberFormat="1" applyFont="1" applyBorder="1">
      <alignment vertical="center"/>
    </xf>
    <xf numFmtId="176" fontId="18" fillId="0" borderId="31" xfId="0" applyNumberFormat="1" applyFont="1" applyBorder="1">
      <alignment vertical="center"/>
    </xf>
    <xf numFmtId="176" fontId="18" fillId="0" borderId="34" xfId="0" applyNumberFormat="1" applyFont="1" applyBorder="1">
      <alignment vertical="center"/>
    </xf>
    <xf numFmtId="176" fontId="18" fillId="0" borderId="35" xfId="0" applyNumberFormat="1" applyFont="1" applyBorder="1">
      <alignment vertical="center"/>
    </xf>
    <xf numFmtId="38" fontId="6" fillId="0" borderId="0" xfId="1" applyFont="1">
      <alignment vertical="center"/>
    </xf>
    <xf numFmtId="177" fontId="18" fillId="0" borderId="22" xfId="0" applyNumberFormat="1" applyFont="1" applyBorder="1" applyAlignment="1">
      <alignment vertical="center" shrinkToFit="1"/>
    </xf>
    <xf numFmtId="177" fontId="18" fillId="0" borderId="27" xfId="0" applyNumberFormat="1" applyFont="1" applyBorder="1" applyAlignment="1">
      <alignment vertical="center" shrinkToFit="1"/>
    </xf>
    <xf numFmtId="176" fontId="18" fillId="0" borderId="36" xfId="0" applyNumberFormat="1" applyFont="1" applyBorder="1" applyAlignment="1">
      <alignment vertical="center" shrinkToFit="1"/>
    </xf>
    <xf numFmtId="177" fontId="18" fillId="0" borderId="34" xfId="0" applyNumberFormat="1" applyFont="1" applyBorder="1" applyAlignment="1">
      <alignment vertical="center" shrinkToFit="1"/>
    </xf>
    <xf numFmtId="177" fontId="18" fillId="0" borderId="33" xfId="0" applyNumberFormat="1" applyFont="1" applyBorder="1" applyAlignment="1">
      <alignment vertical="center" shrinkToFit="1"/>
    </xf>
    <xf numFmtId="177" fontId="18" fillId="0" borderId="31" xfId="0" applyNumberFormat="1" applyFont="1" applyBorder="1" applyAlignment="1">
      <alignment vertical="center" shrinkToFit="1"/>
    </xf>
    <xf numFmtId="177" fontId="18" fillId="0" borderId="35" xfId="0" applyNumberFormat="1" applyFont="1" applyBorder="1" applyAlignment="1">
      <alignment vertical="center" shrinkToFit="1"/>
    </xf>
    <xf numFmtId="176" fontId="18" fillId="0" borderId="34" xfId="0" applyNumberFormat="1" applyFont="1" applyBorder="1" applyAlignment="1">
      <alignment vertical="center" shrinkToFit="1"/>
    </xf>
    <xf numFmtId="176" fontId="18" fillId="0" borderId="38" xfId="0" applyNumberFormat="1" applyFont="1" applyBorder="1" applyAlignment="1">
      <alignment vertical="center" shrinkToFit="1"/>
    </xf>
    <xf numFmtId="176" fontId="18" fillId="0" borderId="39" xfId="0" applyNumberFormat="1" applyFont="1" applyBorder="1" applyAlignment="1">
      <alignment vertical="center" shrinkToFit="1"/>
    </xf>
    <xf numFmtId="176" fontId="18" fillId="0" borderId="40" xfId="0" applyNumberFormat="1" applyFont="1" applyBorder="1" applyAlignment="1">
      <alignment horizontal="center" vertical="center" shrinkToFit="1"/>
    </xf>
    <xf numFmtId="176" fontId="18" fillId="0" borderId="15" xfId="0" applyNumberFormat="1" applyFont="1" applyBorder="1" applyAlignment="1">
      <alignment vertical="center" shrinkToFit="1"/>
    </xf>
    <xf numFmtId="176" fontId="18" fillId="0" borderId="41" xfId="0" applyNumberFormat="1" applyFont="1" applyBorder="1" applyAlignment="1">
      <alignment vertical="center" shrinkToFit="1"/>
    </xf>
    <xf numFmtId="176" fontId="18" fillId="0" borderId="40" xfId="0" applyNumberFormat="1" applyFont="1" applyBorder="1" applyAlignment="1">
      <alignment vertical="center" shrinkToFit="1"/>
    </xf>
    <xf numFmtId="176" fontId="18" fillId="0" borderId="42" xfId="0" applyNumberFormat="1" applyFont="1" applyBorder="1" applyAlignment="1">
      <alignment vertical="center" shrinkToFit="1"/>
    </xf>
    <xf numFmtId="176" fontId="18" fillId="0" borderId="19" xfId="0" applyNumberFormat="1" applyFont="1" applyBorder="1" applyAlignment="1">
      <alignment vertical="center" shrinkToFit="1"/>
    </xf>
    <xf numFmtId="176" fontId="18" fillId="0" borderId="21" xfId="0" applyNumberFormat="1" applyFont="1" applyBorder="1" applyAlignment="1">
      <alignment vertical="center" shrinkToFit="1"/>
    </xf>
    <xf numFmtId="176" fontId="18" fillId="0" borderId="23" xfId="0" applyNumberFormat="1" applyFont="1" applyBorder="1" applyAlignment="1">
      <alignment vertical="center" shrinkToFit="1"/>
    </xf>
    <xf numFmtId="176" fontId="18" fillId="0" borderId="43" xfId="0" applyNumberFormat="1" applyFont="1" applyBorder="1" applyAlignment="1">
      <alignment vertical="center" shrinkToFit="1"/>
    </xf>
    <xf numFmtId="176" fontId="18" fillId="0" borderId="44" xfId="0" applyNumberFormat="1" applyFont="1" applyBorder="1" applyAlignment="1">
      <alignment vertical="center" shrinkToFit="1"/>
    </xf>
    <xf numFmtId="0" fontId="18" fillId="0" borderId="44" xfId="0" applyFont="1" applyBorder="1" applyAlignment="1">
      <alignment vertical="center" shrinkToFit="1"/>
    </xf>
    <xf numFmtId="0" fontId="6" fillId="2" borderId="45" xfId="0" applyFont="1" applyFill="1" applyBorder="1" applyAlignment="1">
      <alignment vertical="center"/>
    </xf>
    <xf numFmtId="0" fontId="6" fillId="2" borderId="22" xfId="0" applyFont="1" applyFill="1" applyBorder="1" applyAlignment="1">
      <alignment horizontal="left" vertical="center" indent="1"/>
    </xf>
    <xf numFmtId="0" fontId="6" fillId="2" borderId="40" xfId="0" applyFont="1" applyFill="1" applyBorder="1" applyAlignment="1">
      <alignment horizontal="left" vertical="center" indent="1"/>
    </xf>
    <xf numFmtId="0" fontId="6" fillId="2" borderId="5" xfId="0" applyFont="1" applyFill="1" applyBorder="1" applyAlignment="1">
      <alignment vertical="center"/>
    </xf>
    <xf numFmtId="0" fontId="6" fillId="2" borderId="24" xfId="0" applyFont="1" applyFill="1" applyBorder="1" applyAlignment="1">
      <alignment horizontal="left" vertical="center"/>
    </xf>
    <xf numFmtId="0" fontId="6" fillId="2" borderId="7" xfId="0" applyFont="1" applyFill="1" applyBorder="1" applyAlignment="1">
      <alignment horizontal="left" vertical="center"/>
    </xf>
    <xf numFmtId="176" fontId="18" fillId="0" borderId="17" xfId="1" applyNumberFormat="1" applyFont="1" applyFill="1" applyBorder="1" applyAlignment="1">
      <alignment horizontal="right" vertical="center"/>
    </xf>
    <xf numFmtId="176" fontId="18" fillId="0" borderId="16" xfId="1" applyNumberFormat="1" applyFont="1" applyFill="1" applyBorder="1" applyAlignment="1">
      <alignment horizontal="right" vertical="center"/>
    </xf>
    <xf numFmtId="176" fontId="18" fillId="0" borderId="18" xfId="1" applyNumberFormat="1" applyFont="1" applyFill="1" applyBorder="1" applyAlignment="1">
      <alignment horizontal="right" vertical="center"/>
    </xf>
    <xf numFmtId="176" fontId="18" fillId="0" borderId="46" xfId="1" applyNumberFormat="1" applyFont="1" applyFill="1" applyBorder="1" applyAlignment="1">
      <alignment horizontal="right" vertical="center"/>
    </xf>
    <xf numFmtId="0" fontId="11" fillId="0" borderId="0" xfId="0" applyFont="1">
      <alignment vertical="center"/>
    </xf>
    <xf numFmtId="176" fontId="0" fillId="0" borderId="0" xfId="0" applyNumberFormat="1" applyAlignment="1">
      <alignment vertical="center" shrinkToFit="1"/>
    </xf>
    <xf numFmtId="176" fontId="18" fillId="0" borderId="22" xfId="0" applyNumberFormat="1" applyFont="1" applyBorder="1" applyAlignment="1">
      <alignment vertical="center" shrinkToFit="1"/>
    </xf>
    <xf numFmtId="0" fontId="17" fillId="0" borderId="0" xfId="0" applyFont="1">
      <alignment vertical="center"/>
    </xf>
    <xf numFmtId="176" fontId="18" fillId="0" borderId="0" xfId="0" applyNumberFormat="1" applyFont="1" applyBorder="1" applyAlignment="1">
      <alignment vertical="center" shrinkToFit="1"/>
    </xf>
    <xf numFmtId="0" fontId="18" fillId="0" borderId="0" xfId="0" applyFont="1" applyBorder="1" applyAlignment="1">
      <alignment vertical="center" shrinkToFi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50" xfId="0" applyFont="1" applyBorder="1" applyAlignment="1">
      <alignment vertical="center" shrinkToFit="1"/>
    </xf>
    <xf numFmtId="0" fontId="6" fillId="0" borderId="49" xfId="0" applyFont="1" applyBorder="1" applyAlignment="1">
      <alignment vertical="center" shrinkToFit="1"/>
    </xf>
    <xf numFmtId="0" fontId="6" fillId="7" borderId="16"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20"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0" xfId="0" applyFont="1" applyFill="1" applyBorder="1" applyAlignment="1">
      <alignment horizontal="center" vertical="center"/>
    </xf>
    <xf numFmtId="176" fontId="18" fillId="0" borderId="29" xfId="0" applyNumberFormat="1" applyFont="1" applyBorder="1">
      <alignment vertical="center"/>
    </xf>
    <xf numFmtId="177" fontId="18" fillId="0" borderId="51" xfId="0" applyNumberFormat="1" applyFont="1" applyBorder="1" applyAlignment="1">
      <alignment vertical="center" shrinkToFit="1"/>
    </xf>
    <xf numFmtId="177" fontId="18" fillId="0" borderId="52" xfId="0" applyNumberFormat="1" applyFont="1" applyBorder="1" applyAlignment="1">
      <alignment vertical="center" shrinkToFit="1"/>
    </xf>
    <xf numFmtId="176" fontId="18" fillId="0" borderId="52" xfId="0" applyNumberFormat="1" applyFont="1" applyBorder="1" applyAlignment="1">
      <alignment vertical="center" shrinkToFit="1"/>
    </xf>
    <xf numFmtId="176" fontId="18" fillId="0" borderId="53" xfId="0" applyNumberFormat="1" applyFont="1" applyBorder="1" applyAlignment="1">
      <alignment vertical="center" shrinkToFit="1"/>
    </xf>
    <xf numFmtId="177" fontId="18" fillId="0" borderId="54" xfId="0" applyNumberFormat="1" applyFont="1" applyBorder="1" applyAlignment="1">
      <alignment vertical="center" shrinkToFit="1"/>
    </xf>
    <xf numFmtId="177" fontId="18" fillId="0" borderId="33" xfId="0" applyNumberFormat="1" applyFont="1" applyFill="1" applyBorder="1" applyAlignment="1">
      <alignment vertical="center" shrinkToFit="1"/>
    </xf>
    <xf numFmtId="177" fontId="18" fillId="0" borderId="32" xfId="0" applyNumberFormat="1" applyFont="1" applyFill="1" applyBorder="1" applyAlignment="1">
      <alignment vertical="center" shrinkToFit="1"/>
    </xf>
    <xf numFmtId="176" fontId="18" fillId="0" borderId="31" xfId="0" applyNumberFormat="1" applyFont="1" applyFill="1" applyBorder="1" applyAlignment="1">
      <alignment vertical="center" shrinkToFit="1"/>
    </xf>
    <xf numFmtId="176" fontId="18" fillId="0" borderId="32" xfId="0" applyNumberFormat="1" applyFont="1" applyFill="1" applyBorder="1" applyAlignment="1">
      <alignment vertical="center" shrinkToFit="1"/>
    </xf>
    <xf numFmtId="177" fontId="18" fillId="0" borderId="35" xfId="0" quotePrefix="1" applyNumberFormat="1" applyFont="1" applyFill="1" applyBorder="1" applyAlignment="1">
      <alignment vertical="center" shrinkToFit="1"/>
    </xf>
    <xf numFmtId="177" fontId="18" fillId="0" borderId="35" xfId="0" applyNumberFormat="1" applyFont="1" applyFill="1" applyBorder="1" applyAlignment="1">
      <alignment vertical="center" shrinkToFit="1"/>
    </xf>
    <xf numFmtId="177" fontId="18" fillId="0" borderId="55" xfId="0" applyNumberFormat="1" applyFont="1" applyBorder="1" applyAlignment="1">
      <alignment vertical="center" shrinkToFit="1"/>
    </xf>
    <xf numFmtId="176" fontId="18" fillId="0" borderId="56" xfId="0" applyNumberFormat="1" applyFont="1" applyBorder="1" applyAlignment="1">
      <alignment vertical="center" shrinkToFit="1"/>
    </xf>
    <xf numFmtId="176" fontId="18" fillId="0" borderId="57" xfId="0" applyNumberFormat="1" applyFont="1" applyBorder="1" applyAlignment="1">
      <alignment vertical="center" shrinkToFit="1"/>
    </xf>
    <xf numFmtId="177" fontId="18" fillId="0" borderId="58" xfId="0" applyNumberFormat="1" applyFont="1" applyBorder="1" applyAlignment="1">
      <alignment vertical="center" shrinkToFit="1"/>
    </xf>
    <xf numFmtId="177" fontId="18" fillId="0" borderId="57" xfId="0" applyNumberFormat="1" applyFont="1" applyBorder="1" applyAlignment="1">
      <alignment vertical="center" shrinkToFit="1"/>
    </xf>
    <xf numFmtId="0" fontId="15" fillId="0" borderId="10" xfId="0" applyFont="1" applyFill="1" applyBorder="1" applyAlignment="1">
      <alignment vertical="center" wrapText="1"/>
    </xf>
    <xf numFmtId="0" fontId="15" fillId="0" borderId="0" xfId="0" applyFont="1" applyFill="1" applyBorder="1" applyAlignment="1">
      <alignment horizontal="center" vertical="center"/>
    </xf>
    <xf numFmtId="0" fontId="15" fillId="0" borderId="59" xfId="0" applyFont="1" applyFill="1" applyBorder="1" applyAlignment="1">
      <alignment vertical="center" wrapText="1"/>
    </xf>
    <xf numFmtId="0" fontId="15" fillId="0" borderId="60" xfId="0" applyFont="1" applyFill="1" applyBorder="1" applyAlignment="1">
      <alignment horizontal="center" vertical="center"/>
    </xf>
    <xf numFmtId="176" fontId="18" fillId="0" borderId="51" xfId="0" applyNumberFormat="1" applyFont="1" applyBorder="1" applyAlignment="1">
      <alignment horizontal="center" vertical="center" shrinkToFit="1"/>
    </xf>
    <xf numFmtId="176" fontId="18" fillId="0" borderId="54" xfId="0" applyNumberFormat="1" applyFont="1" applyBorder="1" applyAlignment="1">
      <alignment vertical="center" shrinkToFit="1"/>
    </xf>
    <xf numFmtId="176" fontId="18" fillId="0" borderId="61" xfId="0" applyNumberFormat="1" applyFont="1" applyBorder="1" applyAlignment="1">
      <alignment vertical="center" shrinkToFit="1"/>
    </xf>
    <xf numFmtId="176" fontId="18" fillId="0" borderId="51" xfId="0" applyNumberFormat="1" applyFont="1" applyBorder="1" applyAlignment="1">
      <alignment vertical="center" shrinkToFit="1"/>
    </xf>
    <xf numFmtId="176" fontId="18" fillId="0" borderId="62" xfId="0" applyNumberFormat="1" applyFont="1" applyBorder="1" applyAlignment="1">
      <alignment vertical="center" shrinkToFit="1"/>
    </xf>
    <xf numFmtId="0" fontId="15" fillId="3" borderId="10" xfId="0" applyFont="1" applyFill="1" applyBorder="1" applyAlignment="1">
      <alignment vertical="center" wrapText="1"/>
    </xf>
    <xf numFmtId="0" fontId="15" fillId="7" borderId="10" xfId="0" applyFont="1" applyFill="1" applyBorder="1" applyAlignment="1">
      <alignment vertical="center" wrapText="1"/>
    </xf>
    <xf numFmtId="0" fontId="15" fillId="3" borderId="24" xfId="0" applyFont="1" applyFill="1" applyBorder="1" applyAlignment="1">
      <alignment vertical="center"/>
    </xf>
    <xf numFmtId="0" fontId="15" fillId="7" borderId="24" xfId="0" applyFont="1" applyFill="1" applyBorder="1" applyAlignment="1">
      <alignment vertical="center"/>
    </xf>
    <xf numFmtId="176" fontId="18" fillId="8" borderId="32" xfId="0" applyNumberFormat="1" applyFont="1" applyFill="1" applyBorder="1">
      <alignment vertical="center"/>
    </xf>
    <xf numFmtId="0" fontId="22" fillId="0" borderId="0" xfId="0" applyFont="1">
      <alignment vertical="center"/>
    </xf>
    <xf numFmtId="0" fontId="19" fillId="0" borderId="0" xfId="0" applyFont="1">
      <alignment vertical="center"/>
    </xf>
    <xf numFmtId="177" fontId="19" fillId="0" borderId="0" xfId="0" applyNumberFormat="1" applyFont="1">
      <alignment vertical="center"/>
    </xf>
    <xf numFmtId="0" fontId="21" fillId="0" borderId="0" xfId="0" applyFont="1">
      <alignment vertical="center"/>
    </xf>
    <xf numFmtId="0" fontId="24" fillId="0" borderId="0" xfId="0" applyFont="1" applyAlignment="1">
      <alignment horizontal="right" vertical="center"/>
    </xf>
    <xf numFmtId="9" fontId="24" fillId="0" borderId="0" xfId="0" applyNumberFormat="1" applyFont="1" applyAlignment="1">
      <alignment horizontal="center" vertical="center"/>
    </xf>
    <xf numFmtId="0" fontId="24" fillId="0" borderId="0" xfId="0" applyFont="1">
      <alignment vertical="center"/>
    </xf>
    <xf numFmtId="0" fontId="25" fillId="0" borderId="0" xfId="0" applyFont="1">
      <alignment vertical="center"/>
    </xf>
    <xf numFmtId="14" fontId="25" fillId="0" borderId="0" xfId="0" applyNumberFormat="1" applyFont="1">
      <alignment vertical="center"/>
    </xf>
    <xf numFmtId="176" fontId="26" fillId="8" borderId="22" xfId="0" applyNumberFormat="1" applyFont="1" applyFill="1" applyBorder="1" applyAlignment="1">
      <alignment vertical="center" shrinkToFit="1"/>
    </xf>
    <xf numFmtId="176" fontId="23" fillId="0" borderId="40" xfId="0" applyNumberFormat="1" applyFont="1" applyBorder="1" applyAlignment="1">
      <alignment vertical="center" shrinkToFit="1"/>
    </xf>
    <xf numFmtId="0" fontId="27" fillId="0" borderId="0" xfId="0" applyFont="1">
      <alignment vertical="center"/>
    </xf>
    <xf numFmtId="176" fontId="6" fillId="0" borderId="9" xfId="0" applyNumberFormat="1" applyFont="1" applyBorder="1" applyAlignment="1">
      <alignment horizontal="right" vertical="center" shrinkToFit="1"/>
    </xf>
    <xf numFmtId="176" fontId="6" fillId="0" borderId="3" xfId="0" applyNumberFormat="1" applyFont="1" applyBorder="1" applyAlignment="1">
      <alignment horizontal="right" vertical="center" shrinkToFit="1"/>
    </xf>
    <xf numFmtId="176" fontId="6" fillId="0" borderId="49" xfId="0" applyNumberFormat="1" applyFont="1" applyBorder="1" applyAlignment="1">
      <alignment vertical="center" shrinkToFit="1"/>
    </xf>
    <xf numFmtId="176" fontId="6" fillId="0" borderId="50" xfId="0" applyNumberFormat="1" applyFont="1" applyBorder="1" applyAlignment="1">
      <alignment vertical="center" shrinkToFit="1"/>
    </xf>
    <xf numFmtId="176" fontId="6" fillId="0" borderId="3" xfId="0" applyNumberFormat="1" applyFont="1" applyBorder="1" applyAlignment="1">
      <alignment vertical="center" shrinkToFit="1"/>
    </xf>
    <xf numFmtId="176" fontId="6" fillId="0" borderId="1" xfId="0" applyNumberFormat="1" applyFont="1" applyBorder="1" applyAlignment="1">
      <alignment vertical="center" shrinkToFit="1"/>
    </xf>
    <xf numFmtId="178" fontId="6" fillId="0" borderId="9" xfId="0" applyNumberFormat="1" applyFont="1" applyBorder="1" applyAlignment="1">
      <alignment vertical="center" shrinkToFit="1"/>
    </xf>
    <xf numFmtId="176" fontId="6" fillId="0" borderId="1" xfId="0" applyNumberFormat="1" applyFont="1" applyBorder="1" applyAlignment="1">
      <alignment horizontal="right" vertical="center" shrinkToFit="1"/>
    </xf>
    <xf numFmtId="38" fontId="0" fillId="0" borderId="0" xfId="1" applyFont="1">
      <alignment vertical="center"/>
    </xf>
    <xf numFmtId="38" fontId="0" fillId="0" borderId="0" xfId="0" applyNumberFormat="1">
      <alignment vertical="center"/>
    </xf>
    <xf numFmtId="0" fontId="0" fillId="0" borderId="0" xfId="0" applyFont="1">
      <alignment vertical="center"/>
    </xf>
    <xf numFmtId="0" fontId="0" fillId="0" borderId="0" xfId="0" applyAlignment="1">
      <alignment horizontal="center" vertical="center"/>
    </xf>
    <xf numFmtId="10" fontId="17" fillId="0" borderId="0" xfId="0" applyNumberFormat="1" applyFont="1">
      <alignment vertical="center"/>
    </xf>
    <xf numFmtId="176" fontId="0" fillId="0" borderId="0" xfId="0" applyNumberFormat="1">
      <alignment vertical="center"/>
    </xf>
    <xf numFmtId="0" fontId="6" fillId="2" borderId="16" xfId="0" applyFont="1" applyFill="1" applyBorder="1" applyAlignment="1">
      <alignment horizontal="center" vertical="center"/>
    </xf>
    <xf numFmtId="176" fontId="20" fillId="8" borderId="22" xfId="0" applyNumberFormat="1" applyFont="1" applyFill="1" applyBorder="1" applyAlignment="1">
      <alignment vertical="center" shrinkToFit="1"/>
    </xf>
    <xf numFmtId="176" fontId="18" fillId="0" borderId="4" xfId="0" applyNumberFormat="1" applyFont="1" applyBorder="1">
      <alignment vertical="center"/>
    </xf>
    <xf numFmtId="0" fontId="6" fillId="2" borderId="70" xfId="0" applyFont="1" applyFill="1" applyBorder="1" applyAlignment="1">
      <alignment horizontal="left" vertical="center"/>
    </xf>
    <xf numFmtId="176" fontId="18" fillId="0" borderId="75" xfId="0" applyNumberFormat="1" applyFont="1" applyBorder="1" applyAlignment="1">
      <alignment vertical="center"/>
    </xf>
    <xf numFmtId="176" fontId="18" fillId="0" borderId="11" xfId="0" applyNumberFormat="1" applyFont="1" applyFill="1" applyBorder="1" applyAlignment="1">
      <alignment horizontal="right" vertical="center"/>
    </xf>
    <xf numFmtId="176" fontId="18" fillId="0" borderId="12" xfId="0" applyNumberFormat="1" applyFont="1" applyFill="1" applyBorder="1" applyAlignment="1">
      <alignment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40" xfId="0" applyFont="1" applyFill="1" applyBorder="1" applyAlignment="1">
      <alignment vertical="center"/>
    </xf>
    <xf numFmtId="0" fontId="6" fillId="2" borderId="33" xfId="0" applyFont="1" applyFill="1" applyBorder="1" applyAlignment="1">
      <alignment vertical="center"/>
    </xf>
    <xf numFmtId="0" fontId="6" fillId="4" borderId="1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8" xfId="0" applyFont="1" applyFill="1" applyBorder="1" applyAlignment="1">
      <alignment horizontal="center" vertical="center"/>
    </xf>
    <xf numFmtId="0" fontId="18" fillId="2" borderId="1"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40" xfId="0" applyFont="1" applyFill="1" applyBorder="1" applyAlignment="1">
      <alignment vertical="center"/>
    </xf>
    <xf numFmtId="0" fontId="8" fillId="2" borderId="24" xfId="0" applyFont="1" applyFill="1" applyBorder="1" applyAlignment="1">
      <alignment vertical="center" shrinkToFit="1"/>
    </xf>
    <xf numFmtId="177" fontId="18" fillId="0" borderId="36" xfId="0" applyNumberFormat="1" applyFont="1" applyBorder="1" applyAlignment="1">
      <alignment vertical="center" shrinkToFit="1"/>
    </xf>
    <xf numFmtId="0" fontId="8" fillId="2" borderId="72" xfId="0" applyFont="1" applyFill="1" applyBorder="1" applyAlignment="1">
      <alignment vertical="center" shrinkToFit="1"/>
    </xf>
    <xf numFmtId="0" fontId="6" fillId="2" borderId="8" xfId="0" applyFont="1" applyFill="1" applyBorder="1">
      <alignment vertical="center"/>
    </xf>
    <xf numFmtId="177" fontId="6" fillId="8" borderId="37" xfId="0" applyNumberFormat="1" applyFont="1" applyFill="1" applyBorder="1" applyAlignment="1">
      <alignment vertical="center" shrinkToFit="1"/>
    </xf>
    <xf numFmtId="177" fontId="6" fillId="8" borderId="8" xfId="0" applyNumberFormat="1" applyFont="1" applyFill="1" applyBorder="1" applyAlignment="1">
      <alignment vertical="center" shrinkToFit="1"/>
    </xf>
    <xf numFmtId="176" fontId="18" fillId="0" borderId="8" xfId="0" applyNumberFormat="1" applyFont="1" applyBorder="1" applyAlignment="1">
      <alignment vertical="center" shrinkToFit="1"/>
    </xf>
    <xf numFmtId="176" fontId="18" fillId="0" borderId="76" xfId="0" applyNumberFormat="1" applyFont="1" applyBorder="1" applyAlignment="1">
      <alignment vertical="center" shrinkToFit="1"/>
    </xf>
    <xf numFmtId="177" fontId="6" fillId="8" borderId="65" xfId="0" applyNumberFormat="1" applyFont="1" applyFill="1" applyBorder="1" applyAlignment="1">
      <alignment vertical="center" shrinkToFit="1"/>
    </xf>
    <xf numFmtId="0" fontId="7" fillId="2" borderId="27" xfId="0" applyFont="1" applyFill="1" applyBorder="1">
      <alignment vertical="center"/>
    </xf>
    <xf numFmtId="177" fontId="18" fillId="0" borderId="40" xfId="0" applyNumberFormat="1" applyFont="1" applyBorder="1" applyAlignment="1">
      <alignment vertical="center" shrinkToFit="1"/>
    </xf>
    <xf numFmtId="0" fontId="6" fillId="2" borderId="56" xfId="0" applyFont="1" applyFill="1" applyBorder="1">
      <alignment vertical="center"/>
    </xf>
    <xf numFmtId="177" fontId="6" fillId="8" borderId="55" xfId="0" applyNumberFormat="1" applyFont="1" applyFill="1" applyBorder="1" applyAlignment="1">
      <alignment vertical="center" shrinkToFit="1"/>
    </xf>
    <xf numFmtId="177" fontId="6" fillId="8" borderId="56" xfId="0" applyNumberFormat="1" applyFont="1" applyFill="1" applyBorder="1" applyAlignment="1">
      <alignment vertical="center" shrinkToFit="1"/>
    </xf>
    <xf numFmtId="177" fontId="6" fillId="8" borderId="58" xfId="0" applyNumberFormat="1" applyFont="1" applyFill="1" applyBorder="1" applyAlignment="1">
      <alignment vertical="center" shrinkToFit="1"/>
    </xf>
    <xf numFmtId="0" fontId="6" fillId="2" borderId="48" xfId="0" applyFont="1" applyFill="1" applyBorder="1" applyAlignment="1">
      <alignment horizontal="left" vertical="center"/>
    </xf>
    <xf numFmtId="176" fontId="18" fillId="0" borderId="7" xfId="0" applyNumberFormat="1" applyFont="1" applyFill="1" applyBorder="1" applyAlignment="1">
      <alignment vertical="center"/>
    </xf>
    <xf numFmtId="176" fontId="18" fillId="0" borderId="76" xfId="0" applyNumberFormat="1" applyFont="1" applyFill="1" applyBorder="1" applyAlignment="1">
      <alignment vertical="center"/>
    </xf>
    <xf numFmtId="176" fontId="18" fillId="0" borderId="37" xfId="0" applyNumberFormat="1" applyFont="1" applyFill="1" applyBorder="1" applyAlignment="1">
      <alignment vertical="center"/>
    </xf>
    <xf numFmtId="176" fontId="18" fillId="0" borderId="76" xfId="0" applyNumberFormat="1" applyFont="1" applyBorder="1">
      <alignment vertical="center"/>
    </xf>
    <xf numFmtId="176" fontId="18" fillId="0" borderId="65" xfId="0" applyNumberFormat="1" applyFont="1" applyFill="1" applyBorder="1" applyAlignment="1">
      <alignment vertical="center"/>
    </xf>
    <xf numFmtId="176" fontId="18" fillId="0" borderId="8" xfId="0" applyNumberFormat="1" applyFont="1" applyBorder="1">
      <alignment vertical="center"/>
    </xf>
    <xf numFmtId="176" fontId="18" fillId="0" borderId="6" xfId="0" applyNumberFormat="1" applyFont="1" applyFill="1" applyBorder="1" applyAlignment="1">
      <alignment vertical="center"/>
    </xf>
    <xf numFmtId="176" fontId="18" fillId="0" borderId="29" xfId="0" applyNumberFormat="1" applyFont="1" applyFill="1" applyBorder="1" applyAlignment="1">
      <alignment vertical="center"/>
    </xf>
    <xf numFmtId="176" fontId="18" fillId="0" borderId="22" xfId="0" applyNumberFormat="1" applyFont="1" applyFill="1" applyBorder="1" applyAlignment="1">
      <alignment vertical="center"/>
    </xf>
    <xf numFmtId="176" fontId="18" fillId="0" borderId="34" xfId="0" applyNumberFormat="1" applyFont="1" applyFill="1" applyBorder="1" applyAlignment="1">
      <alignment vertical="center"/>
    </xf>
    <xf numFmtId="176" fontId="18" fillId="0" borderId="27" xfId="0" applyNumberFormat="1" applyFont="1" applyBorder="1">
      <alignment vertical="center"/>
    </xf>
    <xf numFmtId="0" fontId="6" fillId="2" borderId="57" xfId="0" applyFont="1" applyFill="1" applyBorder="1" applyAlignment="1">
      <alignment horizontal="left" vertical="center"/>
    </xf>
    <xf numFmtId="176" fontId="18" fillId="0" borderId="71" xfId="0" applyNumberFormat="1" applyFont="1" applyFill="1" applyBorder="1" applyAlignment="1">
      <alignment vertical="center"/>
    </xf>
    <xf numFmtId="176" fontId="18" fillId="0" borderId="57" xfId="0" applyNumberFormat="1" applyFont="1" applyFill="1" applyBorder="1" applyAlignment="1">
      <alignment vertical="center"/>
    </xf>
    <xf numFmtId="176" fontId="18" fillId="0" borderId="55" xfId="0" applyNumberFormat="1" applyFont="1" applyFill="1" applyBorder="1" applyAlignment="1">
      <alignment vertical="center"/>
    </xf>
    <xf numFmtId="176" fontId="18" fillId="0" borderId="57" xfId="0" applyNumberFormat="1" applyFont="1" applyBorder="1">
      <alignment vertical="center"/>
    </xf>
    <xf numFmtId="176" fontId="18" fillId="0" borderId="58" xfId="0" applyNumberFormat="1" applyFont="1" applyFill="1" applyBorder="1" applyAlignment="1">
      <alignment vertical="center"/>
    </xf>
    <xf numFmtId="176" fontId="18" fillId="0" borderId="56" xfId="0" applyNumberFormat="1" applyFont="1" applyBorder="1">
      <alignment vertical="center"/>
    </xf>
    <xf numFmtId="0" fontId="19" fillId="2" borderId="57" xfId="0" applyFont="1" applyFill="1" applyBorder="1" applyAlignment="1">
      <alignment horizontal="left" vertical="center"/>
    </xf>
    <xf numFmtId="176" fontId="18" fillId="0" borderId="78" xfId="0" applyNumberFormat="1" applyFont="1" applyBorder="1" applyAlignment="1">
      <alignment vertical="center"/>
    </xf>
    <xf numFmtId="0" fontId="6" fillId="2" borderId="70" xfId="0" applyFont="1" applyFill="1" applyBorder="1" applyAlignment="1">
      <alignment vertical="center" shrinkToFit="1"/>
    </xf>
    <xf numFmtId="176" fontId="6" fillId="0" borderId="79" xfId="0" applyNumberFormat="1" applyFont="1" applyBorder="1" applyAlignment="1">
      <alignment horizontal="center" vertical="center"/>
    </xf>
    <xf numFmtId="176" fontId="18" fillId="0" borderId="32" xfId="1" applyNumberFormat="1" applyFont="1" applyBorder="1" applyAlignment="1">
      <alignment vertical="center" shrinkToFit="1"/>
    </xf>
    <xf numFmtId="0" fontId="6" fillId="2" borderId="57" xfId="0" applyFont="1" applyFill="1" applyBorder="1" applyAlignment="1">
      <alignment vertical="center" shrinkToFit="1"/>
    </xf>
    <xf numFmtId="176" fontId="18" fillId="0" borderId="80" xfId="0" applyNumberFormat="1" applyFont="1" applyBorder="1" applyAlignment="1">
      <alignment vertical="center"/>
    </xf>
    <xf numFmtId="0" fontId="6" fillId="2" borderId="81" xfId="0" applyFont="1" applyFill="1" applyBorder="1" applyAlignment="1">
      <alignment vertical="center" shrinkToFit="1"/>
    </xf>
    <xf numFmtId="0" fontId="8" fillId="2" borderId="64" xfId="0" applyFont="1" applyFill="1" applyBorder="1" applyAlignment="1">
      <alignment vertical="center" shrinkToFit="1"/>
    </xf>
    <xf numFmtId="0" fontId="6" fillId="2" borderId="30" xfId="0" applyFont="1" applyFill="1" applyBorder="1">
      <alignment vertical="center"/>
    </xf>
    <xf numFmtId="0" fontId="6" fillId="2" borderId="37" xfId="0" applyFont="1" applyFill="1" applyBorder="1">
      <alignment vertical="center"/>
    </xf>
    <xf numFmtId="0" fontId="8" fillId="2" borderId="40" xfId="0" applyFont="1" applyFill="1" applyBorder="1" applyAlignment="1">
      <alignment vertical="center" shrinkToFit="1"/>
    </xf>
    <xf numFmtId="0" fontId="6" fillId="2" borderId="22" xfId="0" applyFont="1" applyFill="1" applyBorder="1" applyAlignment="1">
      <alignment vertical="center" shrinkToFit="1"/>
    </xf>
    <xf numFmtId="176" fontId="6" fillId="0" borderId="71" xfId="0" applyNumberFormat="1" applyFont="1" applyFill="1" applyBorder="1" applyAlignment="1">
      <alignment vertical="center"/>
    </xf>
    <xf numFmtId="176" fontId="18" fillId="0" borderId="57" xfId="0" applyNumberFormat="1" applyFont="1" applyFill="1" applyBorder="1">
      <alignment vertical="center"/>
    </xf>
    <xf numFmtId="176" fontId="18" fillId="0" borderId="56" xfId="0" applyNumberFormat="1" applyFont="1" applyFill="1" applyBorder="1">
      <alignment vertical="center"/>
    </xf>
    <xf numFmtId="176" fontId="18" fillId="8" borderId="30" xfId="0" applyNumberFormat="1" applyFont="1" applyFill="1" applyBorder="1" applyAlignment="1">
      <alignment vertical="center"/>
    </xf>
    <xf numFmtId="176" fontId="6" fillId="0" borderId="82" xfId="0" applyNumberFormat="1" applyFont="1" applyBorder="1" applyAlignment="1">
      <alignment vertical="center"/>
    </xf>
    <xf numFmtId="0" fontId="6" fillId="2" borderId="77" xfId="0" applyFont="1" applyFill="1" applyBorder="1" applyAlignment="1">
      <alignment vertical="center" shrinkToFit="1"/>
    </xf>
    <xf numFmtId="176" fontId="18" fillId="0" borderId="22" xfId="0" applyNumberFormat="1" applyFont="1" applyFill="1" applyBorder="1">
      <alignment vertical="center"/>
    </xf>
    <xf numFmtId="176" fontId="18" fillId="0" borderId="30" xfId="0" applyNumberFormat="1" applyFont="1" applyFill="1" applyBorder="1">
      <alignment vertical="center"/>
    </xf>
    <xf numFmtId="176" fontId="18" fillId="0" borderId="34" xfId="0" applyNumberFormat="1" applyFont="1" applyFill="1" applyBorder="1">
      <alignment vertical="center"/>
    </xf>
    <xf numFmtId="176" fontId="18" fillId="0" borderId="2" xfId="0" applyNumberFormat="1" applyFont="1" applyFill="1" applyBorder="1">
      <alignment vertical="center"/>
    </xf>
    <xf numFmtId="176" fontId="18" fillId="8" borderId="76" xfId="0" applyNumberFormat="1" applyFont="1" applyFill="1" applyBorder="1" applyAlignment="1">
      <alignment vertical="center"/>
    </xf>
    <xf numFmtId="176" fontId="18" fillId="8" borderId="40" xfId="0" applyNumberFormat="1" applyFont="1" applyFill="1" applyBorder="1">
      <alignment vertical="center"/>
    </xf>
    <xf numFmtId="176" fontId="18" fillId="8" borderId="15" xfId="0" applyNumberFormat="1" applyFont="1" applyFill="1" applyBorder="1">
      <alignment vertical="center"/>
    </xf>
    <xf numFmtId="14" fontId="0" fillId="0" borderId="0" xfId="0" applyNumberFormat="1" applyFont="1">
      <alignment vertical="center"/>
    </xf>
    <xf numFmtId="176" fontId="18" fillId="0" borderId="51" xfId="0" applyNumberFormat="1" applyFont="1" applyBorder="1" applyAlignment="1">
      <alignment horizontal="right" vertical="center" shrinkToFit="1"/>
    </xf>
    <xf numFmtId="0" fontId="18" fillId="2" borderId="1" xfId="0" applyFont="1" applyFill="1" applyBorder="1" applyAlignment="1">
      <alignment horizontal="center" vertical="center"/>
    </xf>
    <xf numFmtId="176" fontId="19" fillId="8" borderId="35" xfId="0" applyNumberFormat="1" applyFont="1" applyFill="1" applyBorder="1">
      <alignment vertical="center"/>
    </xf>
    <xf numFmtId="176" fontId="19" fillId="8" borderId="33" xfId="0" applyNumberFormat="1" applyFont="1" applyFill="1" applyBorder="1">
      <alignment vertical="center"/>
    </xf>
    <xf numFmtId="176" fontId="18" fillId="8" borderId="33" xfId="0" applyNumberFormat="1" applyFont="1" applyFill="1" applyBorder="1">
      <alignment vertical="center"/>
    </xf>
    <xf numFmtId="176" fontId="18" fillId="8" borderId="35" xfId="0" applyNumberFormat="1" applyFont="1" applyFill="1" applyBorder="1">
      <alignment vertical="center"/>
    </xf>
    <xf numFmtId="176" fontId="18" fillId="0" borderId="32" xfId="0" applyNumberFormat="1" applyFont="1" applyFill="1" applyBorder="1">
      <alignment vertical="center"/>
    </xf>
    <xf numFmtId="0" fontId="6" fillId="2" borderId="66" xfId="0" applyFont="1" applyFill="1" applyBorder="1" applyAlignment="1">
      <alignment vertical="center" shrinkToFit="1"/>
    </xf>
    <xf numFmtId="0" fontId="6" fillId="2" borderId="76" xfId="0" applyFont="1" applyFill="1" applyBorder="1" applyAlignment="1">
      <alignment horizontal="left" vertical="center"/>
    </xf>
    <xf numFmtId="0" fontId="6" fillId="2" borderId="88" xfId="0" applyFont="1" applyFill="1" applyBorder="1" applyAlignment="1">
      <alignment vertical="center" shrinkToFit="1"/>
    </xf>
    <xf numFmtId="0" fontId="6" fillId="2" borderId="29" xfId="0" applyFont="1" applyFill="1" applyBorder="1" applyAlignment="1">
      <alignment horizontal="left" vertical="center"/>
    </xf>
    <xf numFmtId="0" fontId="6" fillId="2" borderId="88" xfId="0" applyFont="1" applyFill="1" applyBorder="1" applyAlignment="1">
      <alignment horizontal="left" vertical="center" shrinkToFit="1"/>
    </xf>
    <xf numFmtId="0" fontId="6" fillId="2" borderId="76" xfId="0" applyFont="1" applyFill="1" applyBorder="1" applyAlignment="1">
      <alignment horizontal="left" vertical="center" shrinkToFit="1"/>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179" fontId="13" fillId="6" borderId="0" xfId="0" applyNumberFormat="1" applyFont="1" applyFill="1" applyAlignment="1">
      <alignment vertical="center"/>
    </xf>
    <xf numFmtId="0" fontId="30" fillId="0" borderId="0" xfId="0" applyFont="1" applyAlignment="1">
      <alignment horizontal="right" vertical="center"/>
    </xf>
    <xf numFmtId="9" fontId="30" fillId="0" borderId="0" xfId="0" applyNumberFormat="1" applyFont="1" applyAlignment="1">
      <alignment horizontal="center" vertical="center"/>
    </xf>
    <xf numFmtId="0" fontId="30" fillId="0" borderId="0" xfId="0" applyFont="1">
      <alignment vertical="center"/>
    </xf>
    <xf numFmtId="14" fontId="0" fillId="0" borderId="0" xfId="0" applyNumberFormat="1" applyFont="1" applyAlignment="1">
      <alignment vertical="center" shrinkToFit="1"/>
    </xf>
    <xf numFmtId="176" fontId="6" fillId="0" borderId="28" xfId="0" applyNumberFormat="1" applyFont="1" applyBorder="1" applyAlignment="1">
      <alignment vertical="center" shrinkToFit="1"/>
    </xf>
    <xf numFmtId="176" fontId="6" fillId="0" borderId="29" xfId="0" applyNumberFormat="1" applyFont="1" applyBorder="1" applyAlignment="1">
      <alignment vertical="center" shrinkToFit="1"/>
    </xf>
    <xf numFmtId="176" fontId="6" fillId="0" borderId="53" xfId="0" applyNumberFormat="1" applyFont="1" applyBorder="1" applyAlignment="1">
      <alignment vertical="center" shrinkToFit="1"/>
    </xf>
    <xf numFmtId="10" fontId="0" fillId="0" borderId="0" xfId="0" applyNumberFormat="1" applyFont="1">
      <alignment vertical="center"/>
    </xf>
    <xf numFmtId="177" fontId="6" fillId="0" borderId="33" xfId="0" applyNumberFormat="1" applyFont="1" applyFill="1" applyBorder="1" applyAlignment="1">
      <alignment vertical="center" shrinkToFit="1"/>
    </xf>
    <xf numFmtId="177" fontId="6" fillId="0" borderId="32" xfId="0" applyNumberFormat="1" applyFont="1" applyFill="1" applyBorder="1" applyAlignment="1">
      <alignment vertical="center" shrinkToFit="1"/>
    </xf>
    <xf numFmtId="176" fontId="6" fillId="0" borderId="31" xfId="0" applyNumberFormat="1" applyFont="1" applyFill="1" applyBorder="1" applyAlignment="1">
      <alignment vertical="center" shrinkToFit="1"/>
    </xf>
    <xf numFmtId="176" fontId="6" fillId="0" borderId="32" xfId="0" applyNumberFormat="1" applyFont="1" applyFill="1" applyBorder="1" applyAlignment="1">
      <alignment vertical="center" shrinkToFit="1"/>
    </xf>
    <xf numFmtId="177" fontId="6" fillId="0" borderId="35" xfId="0" quotePrefix="1" applyNumberFormat="1" applyFont="1" applyFill="1" applyBorder="1" applyAlignment="1">
      <alignment vertical="center" shrinkToFit="1"/>
    </xf>
    <xf numFmtId="177" fontId="6" fillId="0" borderId="35" xfId="0" applyNumberFormat="1" applyFont="1" applyFill="1" applyBorder="1" applyAlignment="1">
      <alignment vertical="center" shrinkToFit="1"/>
    </xf>
    <xf numFmtId="176" fontId="6" fillId="0" borderId="16" xfId="0" applyNumberFormat="1" applyFont="1" applyFill="1" applyBorder="1" applyAlignment="1">
      <alignment horizontal="right" vertical="center"/>
    </xf>
    <xf numFmtId="176" fontId="6" fillId="0" borderId="47" xfId="1" applyNumberFormat="1" applyFont="1" applyFill="1" applyBorder="1" applyAlignment="1">
      <alignment horizontal="right" vertical="center"/>
    </xf>
    <xf numFmtId="176" fontId="6" fillId="0" borderId="16" xfId="1" applyNumberFormat="1" applyFont="1" applyFill="1" applyBorder="1" applyAlignment="1">
      <alignment horizontal="right" vertical="center"/>
    </xf>
    <xf numFmtId="176" fontId="6" fillId="0" borderId="18" xfId="1" applyNumberFormat="1" applyFont="1" applyFill="1" applyBorder="1" applyAlignment="1">
      <alignment horizontal="right" vertical="center"/>
    </xf>
    <xf numFmtId="176" fontId="6" fillId="0" borderId="46" xfId="1" applyNumberFormat="1" applyFont="1" applyFill="1" applyBorder="1" applyAlignment="1">
      <alignment horizontal="right" vertical="center"/>
    </xf>
    <xf numFmtId="176" fontId="6" fillId="0" borderId="17" xfId="1" applyNumberFormat="1" applyFont="1" applyFill="1" applyBorder="1" applyAlignment="1">
      <alignment horizontal="right" vertical="center"/>
    </xf>
    <xf numFmtId="0" fontId="6" fillId="2" borderId="10" xfId="0" applyFont="1" applyFill="1" applyBorder="1" applyAlignment="1">
      <alignment horizontal="left" vertical="center"/>
    </xf>
    <xf numFmtId="176" fontId="6" fillId="0" borderId="37" xfId="0" applyNumberFormat="1" applyFont="1" applyFill="1" applyBorder="1" applyAlignment="1">
      <alignment vertical="center"/>
    </xf>
    <xf numFmtId="176" fontId="6" fillId="0" borderId="77" xfId="0" applyNumberFormat="1" applyFont="1" applyFill="1" applyBorder="1" applyAlignment="1">
      <alignment vertical="center"/>
    </xf>
    <xf numFmtId="176" fontId="6" fillId="0" borderId="76" xfId="0" applyNumberFormat="1" applyFont="1" applyBorder="1">
      <alignment vertical="center"/>
    </xf>
    <xf numFmtId="176" fontId="6" fillId="0" borderId="8" xfId="0" applyNumberFormat="1" applyFont="1" applyBorder="1">
      <alignment vertical="center"/>
    </xf>
    <xf numFmtId="176" fontId="6" fillId="0" borderId="55" xfId="0" applyNumberFormat="1" applyFont="1" applyFill="1" applyBorder="1" applyAlignment="1">
      <alignment vertical="center"/>
    </xf>
    <xf numFmtId="176" fontId="6" fillId="0" borderId="72" xfId="0" applyNumberFormat="1" applyFont="1" applyFill="1" applyBorder="1" applyAlignment="1">
      <alignment vertical="center"/>
    </xf>
    <xf numFmtId="176" fontId="6" fillId="0" borderId="57" xfId="0" applyNumberFormat="1" applyFont="1" applyBorder="1">
      <alignment vertical="center"/>
    </xf>
    <xf numFmtId="176" fontId="6" fillId="0" borderId="58" xfId="0" applyNumberFormat="1" applyFont="1" applyFill="1" applyBorder="1" applyAlignment="1">
      <alignment vertical="center"/>
    </xf>
    <xf numFmtId="176" fontId="6" fillId="0" borderId="56" xfId="0" applyNumberFormat="1" applyFont="1" applyBorder="1">
      <alignment vertical="center"/>
    </xf>
    <xf numFmtId="0" fontId="6" fillId="9" borderId="57" xfId="0" applyFont="1" applyFill="1" applyBorder="1" applyAlignment="1">
      <alignment horizontal="left" vertical="center"/>
    </xf>
    <xf numFmtId="176" fontId="6" fillId="0" borderId="22" xfId="0" applyNumberFormat="1" applyFont="1" applyFill="1" applyBorder="1" applyAlignment="1">
      <alignment vertical="center"/>
    </xf>
    <xf numFmtId="176" fontId="6" fillId="0" borderId="70" xfId="0" applyNumberFormat="1" applyFont="1" applyFill="1" applyBorder="1" applyAlignment="1">
      <alignment vertical="center"/>
    </xf>
    <xf numFmtId="176" fontId="6" fillId="0" borderId="29" xfId="0" applyNumberFormat="1" applyFont="1" applyBorder="1">
      <alignment vertical="center"/>
    </xf>
    <xf numFmtId="176" fontId="6" fillId="0" borderId="34" xfId="0" applyNumberFormat="1" applyFont="1" applyFill="1" applyBorder="1" applyAlignment="1">
      <alignment vertical="center"/>
    </xf>
    <xf numFmtId="176" fontId="6" fillId="0" borderId="27" xfId="0" applyNumberFormat="1" applyFont="1" applyBorder="1">
      <alignment vertical="center"/>
    </xf>
    <xf numFmtId="176" fontId="6" fillId="0" borderId="14" xfId="0" applyNumberFormat="1" applyFont="1" applyFill="1" applyBorder="1" applyAlignment="1">
      <alignment vertical="center"/>
    </xf>
    <xf numFmtId="176" fontId="6" fillId="0" borderId="24" xfId="0" applyNumberFormat="1" applyFont="1" applyFill="1" applyBorder="1" applyAlignment="1">
      <alignment vertical="center"/>
    </xf>
    <xf numFmtId="176" fontId="6" fillId="0" borderId="22" xfId="0" applyNumberFormat="1" applyFont="1" applyFill="1" applyBorder="1">
      <alignment vertical="center"/>
    </xf>
    <xf numFmtId="176" fontId="6" fillId="0" borderId="30" xfId="0" applyNumberFormat="1" applyFont="1" applyFill="1" applyBorder="1">
      <alignment vertical="center"/>
    </xf>
    <xf numFmtId="176" fontId="6" fillId="0" borderId="2" xfId="0" applyNumberFormat="1" applyFont="1" applyFill="1" applyBorder="1">
      <alignment vertical="center"/>
    </xf>
    <xf numFmtId="176" fontId="6" fillId="0" borderId="30" xfId="0" applyNumberFormat="1" applyFont="1" applyBorder="1">
      <alignment vertical="center"/>
    </xf>
    <xf numFmtId="176" fontId="6" fillId="0" borderId="40" xfId="0" applyNumberFormat="1" applyFont="1" applyFill="1" applyBorder="1">
      <alignment vertical="center"/>
    </xf>
    <xf numFmtId="176" fontId="6" fillId="0" borderId="76" xfId="0" applyNumberFormat="1" applyFont="1" applyFill="1" applyBorder="1">
      <alignment vertical="center"/>
    </xf>
    <xf numFmtId="176" fontId="6" fillId="0" borderId="15" xfId="0" applyNumberFormat="1" applyFont="1" applyFill="1" applyBorder="1">
      <alignment vertical="center"/>
    </xf>
    <xf numFmtId="176" fontId="6" fillId="0" borderId="8" xfId="0" applyNumberFormat="1" applyFont="1" applyFill="1" applyBorder="1">
      <alignment vertical="center"/>
    </xf>
    <xf numFmtId="176" fontId="6" fillId="0" borderId="55" xfId="0" applyNumberFormat="1" applyFont="1" applyFill="1" applyBorder="1">
      <alignment vertical="center"/>
    </xf>
    <xf numFmtId="176" fontId="6" fillId="0" borderId="57" xfId="0" applyNumberFormat="1" applyFont="1" applyFill="1" applyBorder="1">
      <alignment vertical="center"/>
    </xf>
    <xf numFmtId="176" fontId="6" fillId="0" borderId="58" xfId="0" applyNumberFormat="1" applyFont="1" applyFill="1" applyBorder="1">
      <alignment vertical="center"/>
    </xf>
    <xf numFmtId="176" fontId="6" fillId="0" borderId="56" xfId="0" applyNumberFormat="1" applyFont="1" applyFill="1" applyBorder="1">
      <alignment vertical="center"/>
    </xf>
    <xf numFmtId="176" fontId="6" fillId="6" borderId="58" xfId="0" applyNumberFormat="1" applyFont="1" applyFill="1" applyBorder="1">
      <alignment vertical="center"/>
    </xf>
    <xf numFmtId="176" fontId="6" fillId="6" borderId="56" xfId="0" applyNumberFormat="1" applyFont="1" applyFill="1" applyBorder="1">
      <alignment vertical="center"/>
    </xf>
    <xf numFmtId="176" fontId="6" fillId="6" borderId="55" xfId="0" applyNumberFormat="1" applyFont="1" applyFill="1" applyBorder="1">
      <alignment vertical="center"/>
    </xf>
    <xf numFmtId="176" fontId="6" fillId="6" borderId="57" xfId="0" applyNumberFormat="1" applyFont="1" applyFill="1" applyBorder="1">
      <alignment vertical="center"/>
    </xf>
    <xf numFmtId="0" fontId="6" fillId="2" borderId="33" xfId="0" applyFont="1" applyFill="1" applyBorder="1" applyAlignment="1">
      <alignment horizontal="left" vertical="center"/>
    </xf>
    <xf numFmtId="176" fontId="6" fillId="0" borderId="86" xfId="0" applyNumberFormat="1" applyFont="1" applyFill="1" applyBorder="1" applyAlignment="1">
      <alignment vertical="center"/>
    </xf>
    <xf numFmtId="176" fontId="6" fillId="0" borderId="87" xfId="0" applyNumberFormat="1" applyFont="1" applyFill="1" applyBorder="1" applyAlignment="1">
      <alignment vertical="center"/>
    </xf>
    <xf numFmtId="176" fontId="6" fillId="0" borderId="84" xfId="0" applyNumberFormat="1" applyFont="1" applyFill="1" applyBorder="1">
      <alignment vertical="center"/>
    </xf>
    <xf numFmtId="176" fontId="6" fillId="0" borderId="83" xfId="0" applyNumberFormat="1" applyFont="1" applyFill="1" applyBorder="1">
      <alignment vertical="center"/>
    </xf>
    <xf numFmtId="176" fontId="6" fillId="0" borderId="63" xfId="0" applyNumberFormat="1" applyFont="1" applyFill="1" applyBorder="1">
      <alignment vertical="center"/>
    </xf>
    <xf numFmtId="176" fontId="6" fillId="0" borderId="85" xfId="0" applyNumberFormat="1" applyFont="1" applyFill="1" applyBorder="1">
      <alignment vertical="center"/>
    </xf>
    <xf numFmtId="176" fontId="6" fillId="0" borderId="83" xfId="0" applyNumberFormat="1" applyFont="1" applyBorder="1">
      <alignment vertical="center"/>
    </xf>
    <xf numFmtId="176" fontId="6" fillId="0" borderId="4" xfId="0" applyNumberFormat="1" applyFont="1" applyBorder="1">
      <alignment vertical="center"/>
    </xf>
    <xf numFmtId="176" fontId="6" fillId="0" borderId="32" xfId="0" applyNumberFormat="1" applyFont="1" applyFill="1" applyBorder="1">
      <alignment vertical="center"/>
    </xf>
    <xf numFmtId="176" fontId="6" fillId="0" borderId="33" xfId="0" applyNumberFormat="1" applyFont="1" applyBorder="1">
      <alignment vertical="center"/>
    </xf>
    <xf numFmtId="176" fontId="6" fillId="0" borderId="32" xfId="0" applyNumberFormat="1" applyFont="1" applyBorder="1">
      <alignment vertical="center"/>
    </xf>
    <xf numFmtId="176" fontId="6" fillId="0" borderId="35" xfId="0" applyNumberFormat="1" applyFont="1" applyBorder="1">
      <alignment vertical="center"/>
    </xf>
    <xf numFmtId="176" fontId="6" fillId="0" borderId="31" xfId="0" applyNumberFormat="1" applyFont="1" applyBorder="1">
      <alignment vertical="center"/>
    </xf>
    <xf numFmtId="176" fontId="14" fillId="0" borderId="22" xfId="0" applyNumberFormat="1" applyFont="1" applyFill="1" applyBorder="1" applyAlignment="1">
      <alignment vertical="center" shrinkToFit="1"/>
    </xf>
    <xf numFmtId="176" fontId="6" fillId="0" borderId="34" xfId="0" applyNumberFormat="1" applyFont="1" applyBorder="1" applyAlignment="1">
      <alignment vertical="center" shrinkToFit="1"/>
    </xf>
    <xf numFmtId="176" fontId="6" fillId="0" borderId="38" xfId="0" applyNumberFormat="1" applyFont="1" applyBorder="1" applyAlignment="1">
      <alignment vertical="center" shrinkToFit="1"/>
    </xf>
    <xf numFmtId="176" fontId="6" fillId="0" borderId="22" xfId="0" applyNumberFormat="1" applyFont="1" applyBorder="1" applyAlignment="1">
      <alignment vertical="center" shrinkToFit="1"/>
    </xf>
    <xf numFmtId="176" fontId="6" fillId="0" borderId="39" xfId="0" applyNumberFormat="1" applyFont="1" applyBorder="1" applyAlignment="1">
      <alignment vertical="center" shrinkToFit="1"/>
    </xf>
    <xf numFmtId="176" fontId="6" fillId="0" borderId="51" xfId="0" applyNumberFormat="1" applyFont="1" applyBorder="1" applyAlignment="1">
      <alignment horizontal="right" vertical="center" shrinkToFit="1"/>
    </xf>
    <xf numFmtId="176" fontId="6" fillId="0" borderId="54" xfId="0" applyNumberFormat="1" applyFont="1" applyBorder="1" applyAlignment="1">
      <alignment vertical="center" shrinkToFit="1"/>
    </xf>
    <xf numFmtId="176" fontId="6" fillId="0" borderId="61" xfId="0" applyNumberFormat="1" applyFont="1" applyBorder="1" applyAlignment="1">
      <alignment vertical="center" shrinkToFit="1"/>
    </xf>
    <xf numFmtId="176" fontId="6" fillId="0" borderId="51" xfId="0" applyNumberFormat="1" applyFont="1" applyBorder="1" applyAlignment="1">
      <alignment vertical="center" shrinkToFit="1"/>
    </xf>
    <xf numFmtId="176" fontId="6" fillId="0" borderId="62" xfId="0" applyNumberFormat="1" applyFont="1" applyBorder="1" applyAlignment="1">
      <alignment vertical="center" shrinkToFit="1"/>
    </xf>
    <xf numFmtId="176" fontId="6" fillId="0" borderId="40" xfId="0" applyNumberFormat="1" applyFont="1" applyBorder="1" applyAlignment="1">
      <alignment horizontal="center" vertical="center" shrinkToFit="1"/>
    </xf>
    <xf numFmtId="176" fontId="6" fillId="0" borderId="15" xfId="0" applyNumberFormat="1" applyFont="1" applyBorder="1" applyAlignment="1">
      <alignment vertical="center" shrinkToFit="1"/>
    </xf>
    <xf numFmtId="176" fontId="6" fillId="0" borderId="41" xfId="0" applyNumberFormat="1" applyFont="1" applyBorder="1" applyAlignment="1">
      <alignment vertical="center" shrinkToFit="1"/>
    </xf>
    <xf numFmtId="176" fontId="6" fillId="0" borderId="40" xfId="0" applyNumberFormat="1" applyFont="1" applyBorder="1" applyAlignment="1">
      <alignment vertical="center" shrinkToFit="1"/>
    </xf>
    <xf numFmtId="176" fontId="6" fillId="0" borderId="42" xfId="0" applyNumberFormat="1" applyFont="1" applyBorder="1" applyAlignment="1">
      <alignment vertical="center" shrinkToFit="1"/>
    </xf>
    <xf numFmtId="176" fontId="6" fillId="0" borderId="19" xfId="0" applyNumberFormat="1" applyFont="1" applyBorder="1" applyAlignment="1">
      <alignment vertical="center" shrinkToFit="1"/>
    </xf>
    <xf numFmtId="176" fontId="6" fillId="0" borderId="21" xfId="0" applyNumberFormat="1" applyFont="1" applyBorder="1" applyAlignment="1">
      <alignment vertical="center" shrinkToFit="1"/>
    </xf>
    <xf numFmtId="176" fontId="6" fillId="0" borderId="23" xfId="0" applyNumberFormat="1" applyFont="1" applyBorder="1" applyAlignment="1">
      <alignment vertical="center" shrinkToFit="1"/>
    </xf>
    <xf numFmtId="176" fontId="6" fillId="0" borderId="43" xfId="0" applyNumberFormat="1" applyFont="1" applyBorder="1" applyAlignment="1">
      <alignment vertical="center" shrinkToFit="1"/>
    </xf>
    <xf numFmtId="176" fontId="6" fillId="0" borderId="44" xfId="0" applyNumberFormat="1" applyFont="1" applyBorder="1" applyAlignment="1">
      <alignment vertical="center" shrinkToFit="1"/>
    </xf>
    <xf numFmtId="0" fontId="6" fillId="0" borderId="44" xfId="0" applyFont="1" applyBorder="1" applyAlignment="1">
      <alignment vertical="center" shrinkToFit="1"/>
    </xf>
    <xf numFmtId="176" fontId="6" fillId="0" borderId="0" xfId="0" applyNumberFormat="1" applyFont="1" applyBorder="1" applyAlignment="1">
      <alignment vertical="center" shrinkToFit="1"/>
    </xf>
    <xf numFmtId="0" fontId="6" fillId="0" borderId="0" xfId="0" applyFont="1" applyBorder="1" applyAlignment="1">
      <alignment vertical="center" shrinkToFit="1"/>
    </xf>
    <xf numFmtId="176" fontId="0" fillId="0" borderId="0" xfId="0" applyNumberFormat="1" applyFont="1" applyAlignment="1">
      <alignment vertical="center" shrinkToFit="1"/>
    </xf>
    <xf numFmtId="177" fontId="6" fillId="0" borderId="22" xfId="0" applyNumberFormat="1" applyFont="1" applyFill="1" applyBorder="1" applyAlignment="1">
      <alignment vertical="center" shrinkToFit="1"/>
    </xf>
    <xf numFmtId="177" fontId="6" fillId="0" borderId="27" xfId="0" applyNumberFormat="1" applyFont="1" applyFill="1" applyBorder="1" applyAlignment="1">
      <alignment vertical="center" shrinkToFit="1"/>
    </xf>
    <xf numFmtId="176" fontId="6" fillId="0" borderId="36" xfId="0" applyNumberFormat="1" applyFont="1" applyFill="1" applyBorder="1" applyAlignment="1">
      <alignment vertical="center" shrinkToFit="1"/>
    </xf>
    <xf numFmtId="176" fontId="6" fillId="0" borderId="28" xfId="0" applyNumberFormat="1" applyFont="1" applyFill="1" applyBorder="1" applyAlignment="1">
      <alignment vertical="center" shrinkToFit="1"/>
    </xf>
    <xf numFmtId="177" fontId="6" fillId="0" borderId="34" xfId="0" applyNumberFormat="1" applyFont="1" applyFill="1" applyBorder="1" applyAlignment="1">
      <alignment vertical="center" shrinkToFit="1"/>
    </xf>
    <xf numFmtId="176" fontId="6" fillId="0" borderId="27" xfId="0" applyNumberFormat="1" applyFont="1" applyFill="1" applyBorder="1" applyAlignment="1">
      <alignment vertical="center" shrinkToFit="1"/>
    </xf>
    <xf numFmtId="176" fontId="6" fillId="0" borderId="29" xfId="0" applyNumberFormat="1" applyFont="1" applyFill="1" applyBorder="1" applyAlignment="1">
      <alignment vertical="center" shrinkToFit="1"/>
    </xf>
    <xf numFmtId="177" fontId="6" fillId="0" borderId="37" xfId="0" applyNumberFormat="1" applyFont="1" applyFill="1" applyBorder="1" applyAlignment="1">
      <alignment vertical="center" shrinkToFit="1"/>
    </xf>
    <xf numFmtId="177" fontId="6" fillId="0" borderId="8" xfId="0" applyNumberFormat="1" applyFont="1" applyFill="1" applyBorder="1" applyAlignment="1">
      <alignment vertical="center" shrinkToFit="1"/>
    </xf>
    <xf numFmtId="176" fontId="6" fillId="0" borderId="8" xfId="0" applyNumberFormat="1" applyFont="1" applyFill="1" applyBorder="1" applyAlignment="1">
      <alignment vertical="center" shrinkToFit="1"/>
    </xf>
    <xf numFmtId="176" fontId="6" fillId="0" borderId="76" xfId="0" applyNumberFormat="1" applyFont="1" applyFill="1" applyBorder="1" applyAlignment="1">
      <alignment vertical="center" shrinkToFit="1"/>
    </xf>
    <xf numFmtId="177" fontId="6" fillId="0" borderId="65" xfId="0" applyNumberFormat="1" applyFont="1" applyFill="1" applyBorder="1" applyAlignment="1">
      <alignment vertical="center" shrinkToFit="1"/>
    </xf>
    <xf numFmtId="177" fontId="6" fillId="0" borderId="55" xfId="0" applyNumberFormat="1" applyFont="1" applyFill="1" applyBorder="1" applyAlignment="1">
      <alignment vertical="center" shrinkToFit="1"/>
    </xf>
    <xf numFmtId="177" fontId="6" fillId="0" borderId="56" xfId="0" applyNumberFormat="1" applyFont="1" applyFill="1" applyBorder="1" applyAlignment="1">
      <alignment vertical="center" shrinkToFit="1"/>
    </xf>
    <xf numFmtId="176" fontId="6" fillId="0" borderId="56" xfId="0" applyNumberFormat="1" applyFont="1" applyFill="1" applyBorder="1" applyAlignment="1">
      <alignment vertical="center" shrinkToFit="1"/>
    </xf>
    <xf numFmtId="176" fontId="6" fillId="0" borderId="57" xfId="0" applyNumberFormat="1" applyFont="1" applyFill="1" applyBorder="1" applyAlignment="1">
      <alignment vertical="center" shrinkToFit="1"/>
    </xf>
    <xf numFmtId="177" fontId="6" fillId="0" borderId="58" xfId="0" applyNumberFormat="1" applyFont="1" applyFill="1" applyBorder="1" applyAlignment="1">
      <alignment vertical="center" shrinkToFit="1"/>
    </xf>
    <xf numFmtId="177" fontId="6" fillId="0" borderId="40" xfId="0" applyNumberFormat="1" applyFont="1" applyFill="1" applyBorder="1" applyAlignment="1">
      <alignment vertical="center" shrinkToFit="1"/>
    </xf>
    <xf numFmtId="177" fontId="6" fillId="0" borderId="51" xfId="0" applyNumberFormat="1" applyFont="1" applyFill="1" applyBorder="1" applyAlignment="1">
      <alignment vertical="center" shrinkToFit="1"/>
    </xf>
    <xf numFmtId="177" fontId="6" fillId="0" borderId="52" xfId="0" applyNumberFormat="1" applyFont="1" applyFill="1" applyBorder="1" applyAlignment="1">
      <alignment vertical="center" shrinkToFit="1"/>
    </xf>
    <xf numFmtId="176" fontId="6" fillId="0" borderId="52" xfId="0" applyNumberFormat="1" applyFont="1" applyFill="1" applyBorder="1" applyAlignment="1">
      <alignment vertical="center" shrinkToFit="1"/>
    </xf>
    <xf numFmtId="176" fontId="6" fillId="0" borderId="53" xfId="0" applyNumberFormat="1" applyFont="1" applyFill="1" applyBorder="1" applyAlignment="1">
      <alignment vertical="center" shrinkToFit="1"/>
    </xf>
    <xf numFmtId="177" fontId="6" fillId="0" borderId="54" xfId="0" applyNumberFormat="1" applyFont="1" applyFill="1" applyBorder="1" applyAlignment="1">
      <alignment vertical="center" shrinkToFit="1"/>
    </xf>
    <xf numFmtId="177" fontId="6" fillId="0" borderId="57" xfId="0" applyNumberFormat="1" applyFont="1" applyFill="1" applyBorder="1" applyAlignment="1">
      <alignment vertical="center" shrinkToFit="1"/>
    </xf>
    <xf numFmtId="177" fontId="6" fillId="0" borderId="31" xfId="0" applyNumberFormat="1" applyFont="1" applyFill="1" applyBorder="1" applyAlignment="1">
      <alignment vertical="center" shrinkToFit="1"/>
    </xf>
    <xf numFmtId="0" fontId="15" fillId="10" borderId="12" xfId="0" applyFont="1" applyFill="1" applyBorder="1" applyAlignment="1">
      <alignment vertical="center" wrapText="1"/>
    </xf>
    <xf numFmtId="0" fontId="15" fillId="10" borderId="24" xfId="0" applyFont="1" applyFill="1" applyBorder="1" applyAlignment="1">
      <alignment horizontal="center" vertical="center"/>
    </xf>
    <xf numFmtId="0" fontId="8" fillId="9" borderId="72" xfId="0" applyFont="1" applyFill="1" applyBorder="1" applyAlignment="1">
      <alignment vertical="center" shrinkToFit="1"/>
    </xf>
    <xf numFmtId="0" fontId="15" fillId="9" borderId="59" xfId="0" applyFont="1" applyFill="1" applyBorder="1" applyAlignment="1">
      <alignment vertical="center" wrapText="1"/>
    </xf>
    <xf numFmtId="0" fontId="15" fillId="9" borderId="60" xfId="0" applyFont="1" applyFill="1" applyBorder="1" applyAlignment="1">
      <alignment horizontal="center" vertical="center"/>
    </xf>
    <xf numFmtId="0" fontId="15" fillId="9" borderId="10" xfId="0" applyFont="1" applyFill="1" applyBorder="1" applyAlignment="1">
      <alignment vertical="center" wrapText="1"/>
    </xf>
    <xf numFmtId="0" fontId="15" fillId="9" borderId="0"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46" xfId="0" applyFont="1" applyFill="1" applyBorder="1" applyAlignment="1">
      <alignment horizontal="center" vertical="center"/>
    </xf>
    <xf numFmtId="0" fontId="15" fillId="4" borderId="22" xfId="0" applyFont="1" applyFill="1" applyBorder="1" applyAlignment="1">
      <alignment vertical="center" wrapText="1"/>
    </xf>
    <xf numFmtId="0" fontId="15" fillId="4" borderId="27" xfId="0" applyFont="1" applyFill="1" applyBorder="1" applyAlignment="1">
      <alignment vertical="center"/>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5" fillId="3" borderId="22" xfId="0" applyFont="1" applyFill="1" applyBorder="1" applyAlignment="1">
      <alignment vertical="center" wrapText="1"/>
    </xf>
    <xf numFmtId="0" fontId="15" fillId="3" borderId="27" xfId="0" applyFont="1" applyFill="1" applyBorder="1" applyAlignment="1">
      <alignment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6" fillId="4" borderId="67" xfId="0" applyFont="1" applyFill="1" applyBorder="1" applyAlignment="1">
      <alignment vertical="center"/>
    </xf>
    <xf numFmtId="0" fontId="6" fillId="4" borderId="68" xfId="0" applyFont="1" applyFill="1" applyBorder="1" applyAlignment="1">
      <alignment vertical="center"/>
    </xf>
    <xf numFmtId="0" fontId="6" fillId="4" borderId="69" xfId="0" applyFont="1" applyFill="1" applyBorder="1" applyAlignment="1">
      <alignment vertical="center"/>
    </xf>
    <xf numFmtId="0" fontId="6" fillId="4" borderId="43" xfId="0" applyFont="1" applyFill="1" applyBorder="1" applyAlignment="1">
      <alignment vertical="center"/>
    </xf>
    <xf numFmtId="0" fontId="6" fillId="4" borderId="17"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46" xfId="0" applyFont="1" applyFill="1" applyBorder="1" applyAlignment="1">
      <alignment horizontal="center" vertical="center"/>
    </xf>
    <xf numFmtId="0" fontId="15" fillId="7" borderId="22" xfId="0" applyFont="1" applyFill="1" applyBorder="1" applyAlignment="1">
      <alignment vertical="center" wrapText="1"/>
    </xf>
    <xf numFmtId="0" fontId="15" fillId="7" borderId="27" xfId="0" applyFont="1" applyFill="1" applyBorder="1" applyAlignment="1">
      <alignment vertical="center"/>
    </xf>
    <xf numFmtId="0" fontId="14" fillId="7" borderId="19" xfId="0" applyFont="1" applyFill="1" applyBorder="1" applyAlignment="1">
      <alignment horizontal="center" vertical="center"/>
    </xf>
    <xf numFmtId="0" fontId="14" fillId="7" borderId="20" xfId="0" applyFont="1" applyFill="1" applyBorder="1" applyAlignment="1">
      <alignment horizontal="center" vertical="center"/>
    </xf>
    <xf numFmtId="0" fontId="6" fillId="3" borderId="67" xfId="0" applyFont="1" applyFill="1" applyBorder="1" applyAlignment="1">
      <alignment vertical="center"/>
    </xf>
    <xf numFmtId="0" fontId="6" fillId="3" borderId="68" xfId="0" applyFont="1" applyFill="1" applyBorder="1" applyAlignment="1">
      <alignment vertical="center"/>
    </xf>
    <xf numFmtId="0" fontId="6" fillId="3" borderId="69" xfId="0" applyFont="1" applyFill="1" applyBorder="1" applyAlignment="1">
      <alignment vertical="center"/>
    </xf>
    <xf numFmtId="0" fontId="6" fillId="3" borderId="43" xfId="0" applyFont="1" applyFill="1" applyBorder="1" applyAlignment="1">
      <alignment vertical="center"/>
    </xf>
    <xf numFmtId="0" fontId="6" fillId="3" borderId="4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7" borderId="17" xfId="0" applyFont="1" applyFill="1" applyBorder="1" applyAlignment="1">
      <alignment horizontal="center" vertical="center"/>
    </xf>
    <xf numFmtId="0" fontId="15" fillId="2" borderId="1" xfId="0" applyFont="1" applyFill="1" applyBorder="1" applyAlignment="1">
      <alignment vertical="center" wrapText="1"/>
    </xf>
    <xf numFmtId="0" fontId="15" fillId="2" borderId="2" xfId="0" applyFont="1" applyFill="1" applyBorder="1" applyAlignment="1">
      <alignmen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6" fillId="7" borderId="67" xfId="0" applyFont="1" applyFill="1" applyBorder="1" applyAlignment="1">
      <alignment vertical="center"/>
    </xf>
    <xf numFmtId="0" fontId="6" fillId="7" borderId="68" xfId="0" applyFont="1" applyFill="1" applyBorder="1" applyAlignment="1">
      <alignment vertical="center"/>
    </xf>
    <xf numFmtId="0" fontId="6" fillId="7" borderId="69" xfId="0" applyFont="1" applyFill="1" applyBorder="1" applyAlignment="1">
      <alignment vertical="center"/>
    </xf>
    <xf numFmtId="0" fontId="6" fillId="7" borderId="43" xfId="0" applyFont="1" applyFill="1" applyBorder="1" applyAlignment="1">
      <alignment vertical="center"/>
    </xf>
    <xf numFmtId="0" fontId="6" fillId="2" borderId="46" xfId="0" applyFont="1" applyFill="1" applyBorder="1" applyAlignment="1">
      <alignment horizontal="center" vertical="center"/>
    </xf>
    <xf numFmtId="0" fontId="6" fillId="2" borderId="18" xfId="0" applyFont="1" applyFill="1" applyBorder="1" applyAlignment="1">
      <alignment horizontal="center" vertical="center"/>
    </xf>
    <xf numFmtId="0" fontId="15" fillId="2" borderId="22" xfId="0" applyFont="1" applyFill="1" applyBorder="1" applyAlignment="1">
      <alignment vertical="center" wrapText="1"/>
    </xf>
    <xf numFmtId="0" fontId="15" fillId="2" borderId="27" xfId="0" applyFont="1" applyFill="1" applyBorder="1" applyAlignment="1">
      <alignment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6" fillId="2" borderId="50" xfId="0" applyFont="1" applyFill="1" applyBorder="1" applyAlignment="1">
      <alignment vertical="center"/>
    </xf>
    <xf numFmtId="0" fontId="6" fillId="2" borderId="49" xfId="0" applyFont="1" applyFill="1" applyBorder="1" applyAlignment="1">
      <alignment vertical="center"/>
    </xf>
    <xf numFmtId="0" fontId="18"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3" xfId="0" applyFont="1" applyFill="1" applyBorder="1" applyAlignment="1">
      <alignment vertical="center"/>
    </xf>
    <xf numFmtId="0" fontId="6" fillId="2" borderId="73" xfId="0" applyFont="1" applyFill="1" applyBorder="1" applyAlignment="1">
      <alignment vertical="center"/>
    </xf>
    <xf numFmtId="0" fontId="6" fillId="2" borderId="67" xfId="0" applyFont="1" applyFill="1" applyBorder="1" applyAlignment="1">
      <alignment vertical="center"/>
    </xf>
    <xf numFmtId="0" fontId="6" fillId="2" borderId="68" xfId="0" applyFont="1" applyFill="1" applyBorder="1" applyAlignment="1">
      <alignment vertical="center"/>
    </xf>
    <xf numFmtId="0" fontId="6" fillId="2" borderId="69" xfId="0" applyFont="1" applyFill="1" applyBorder="1" applyAlignment="1">
      <alignment vertical="center"/>
    </xf>
    <xf numFmtId="0" fontId="6" fillId="2" borderId="43" xfId="0" applyFont="1" applyFill="1" applyBorder="1" applyAlignment="1">
      <alignment vertical="center"/>
    </xf>
    <xf numFmtId="0" fontId="6" fillId="2" borderId="17" xfId="0" applyFont="1" applyFill="1" applyBorder="1" applyAlignment="1">
      <alignment horizontal="center" vertical="center"/>
    </xf>
    <xf numFmtId="0" fontId="6" fillId="2" borderId="40" xfId="0" applyFont="1" applyFill="1" applyBorder="1" applyAlignment="1">
      <alignment vertical="center"/>
    </xf>
    <xf numFmtId="0" fontId="6" fillId="2" borderId="27" xfId="0" applyFont="1" applyFill="1" applyBorder="1" applyAlignment="1">
      <alignment vertical="center"/>
    </xf>
    <xf numFmtId="0" fontId="15" fillId="5" borderId="26" xfId="0" applyFont="1" applyFill="1" applyBorder="1" applyAlignment="1">
      <alignment horizontal="center" vertical="center"/>
    </xf>
    <xf numFmtId="0" fontId="15" fillId="5" borderId="25" xfId="0" applyFont="1" applyFill="1" applyBorder="1" applyAlignment="1">
      <alignment horizontal="center" vertical="center"/>
    </xf>
    <xf numFmtId="0" fontId="6" fillId="2" borderId="33" xfId="0" applyFont="1" applyFill="1" applyBorder="1" applyAlignment="1">
      <alignment vertical="center"/>
    </xf>
    <xf numFmtId="0" fontId="6" fillId="2" borderId="31" xfId="0" applyFont="1" applyFill="1" applyBorder="1" applyAlignment="1">
      <alignment vertical="center"/>
    </xf>
    <xf numFmtId="0" fontId="6" fillId="2" borderId="74" xfId="0" applyFont="1" applyFill="1" applyBorder="1" applyAlignment="1">
      <alignment vertical="center"/>
    </xf>
    <xf numFmtId="0" fontId="6" fillId="2" borderId="44" xfId="0" applyFont="1" applyFill="1" applyBorder="1" applyAlignment="1">
      <alignment vertical="center"/>
    </xf>
    <xf numFmtId="179" fontId="28" fillId="6" borderId="0" xfId="0" applyNumberFormat="1" applyFont="1" applyFill="1" applyAlignment="1">
      <alignment horizontal="distributed" vertical="center"/>
    </xf>
    <xf numFmtId="0" fontId="6" fillId="10" borderId="67" xfId="0" applyFont="1" applyFill="1" applyBorder="1" applyAlignment="1">
      <alignment vertical="center"/>
    </xf>
    <xf numFmtId="0" fontId="6" fillId="10" borderId="68" xfId="0" applyFont="1" applyFill="1" applyBorder="1" applyAlignment="1">
      <alignment vertical="center"/>
    </xf>
    <xf numFmtId="0" fontId="6" fillId="10" borderId="69" xfId="0" applyFont="1" applyFill="1" applyBorder="1" applyAlignment="1">
      <alignment vertical="center"/>
    </xf>
    <xf numFmtId="0" fontId="6" fillId="10" borderId="43" xfId="0" applyFont="1" applyFill="1" applyBorder="1" applyAlignment="1">
      <alignment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15" fillId="9" borderId="26" xfId="0" applyFont="1" applyFill="1" applyBorder="1" applyAlignment="1">
      <alignment horizontal="center" vertical="center"/>
    </xf>
    <xf numFmtId="0" fontId="15" fillId="9" borderId="25" xfId="0" applyFont="1" applyFill="1" applyBorder="1" applyAlignment="1">
      <alignment horizontal="center" vertical="center"/>
    </xf>
  </cellXfs>
  <cellStyles count="20">
    <cellStyle name="桁区切り" xfId="1" builtinId="6"/>
    <cellStyle name="桁区切り 2" xfId="2" xr:uid="{00000000-0005-0000-0000-000002000000}"/>
    <cellStyle name="桁区切り 2 2" xfId="14" xr:uid="{CE0AAF4D-7291-4D30-AF06-547533E4543E}"/>
    <cellStyle name="桁区切り 3" xfId="11" xr:uid="{BCD520A6-9FD9-4096-B43C-D0E14DDB4FDF}"/>
    <cellStyle name="桁区切り 4" xfId="13" xr:uid="{CE9864B8-4840-4E27-BBCB-AC93237DD135}"/>
    <cellStyle name="桁区切り 5" xfId="19" xr:uid="{526303DB-78C6-490E-9BBF-4324F9E953EA}"/>
    <cellStyle name="標準" xfId="0" builtinId="0"/>
    <cellStyle name="標準 2" xfId="3" xr:uid="{00000000-0005-0000-0000-000004000000}"/>
    <cellStyle name="標準 2 2" xfId="4" xr:uid="{00000000-0005-0000-0000-000005000000}"/>
    <cellStyle name="標準 2 2 2" xfId="16" xr:uid="{D7A03D6A-AA58-4609-ADED-CEF5D892C2AA}"/>
    <cellStyle name="標準 2 3" xfId="9" xr:uid="{00000000-0005-0000-0000-000006000000}"/>
    <cellStyle name="標準 2 3 2" xfId="15" xr:uid="{A2511967-C3E6-4B19-9C25-DBEC39766280}"/>
    <cellStyle name="標準 2 4" xfId="12" xr:uid="{43A44D12-AB47-4822-BFE5-EB29D96654E9}"/>
    <cellStyle name="標準 3" xfId="5" xr:uid="{00000000-0005-0000-0000-000007000000}"/>
    <cellStyle name="標準 3 2" xfId="17" xr:uid="{C5ABAE74-7E39-4BDA-B0E9-C5CDA95FD29C}"/>
    <cellStyle name="標準 4" xfId="6" xr:uid="{00000000-0005-0000-0000-000008000000}"/>
    <cellStyle name="標準 5" xfId="7" xr:uid="{00000000-0005-0000-0000-000009000000}"/>
    <cellStyle name="標準 6" xfId="8" xr:uid="{00000000-0005-0000-0000-00000A000000}"/>
    <cellStyle name="標準 7" xfId="10" xr:uid="{C6618ECF-C882-4F9F-AE91-A815E84CA25B}"/>
    <cellStyle name="標準 8" xfId="18" xr:uid="{5D638AB4-93DE-4B07-88E6-9386F5D21924}"/>
  </cellStyles>
  <dxfs count="0"/>
  <tableStyles count="0" defaultTableStyle="TableStyleMedium2" defaultPivotStyle="PivotStyleLight16"/>
  <colors>
    <mruColors>
      <color rgb="FF99CCFF"/>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11430</xdr:colOff>
      <xdr:row>51</xdr:row>
      <xdr:rowOff>19050</xdr:rowOff>
    </xdr:from>
    <xdr:to>
      <xdr:col>14</xdr:col>
      <xdr:colOff>9589</xdr:colOff>
      <xdr:row>51</xdr:row>
      <xdr:rowOff>238126</xdr:rowOff>
    </xdr:to>
    <xdr:sp macro="" textlink="">
      <xdr:nvSpPr>
        <xdr:cNvPr id="2" name="角丸四角形 1">
          <a:extLst>
            <a:ext uri="{FF2B5EF4-FFF2-40B4-BE49-F238E27FC236}">
              <a16:creationId xmlns:a16="http://schemas.microsoft.com/office/drawing/2014/main" id="{0FAEB1A6-C002-47AA-98F8-D2FD6A8E8DA7}"/>
            </a:ext>
          </a:extLst>
        </xdr:cNvPr>
        <xdr:cNvSpPr/>
      </xdr:nvSpPr>
      <xdr:spPr>
        <a:xfrm>
          <a:off x="8500110" y="9117330"/>
          <a:ext cx="706819"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64</xdr:row>
      <xdr:rowOff>11430</xdr:rowOff>
    </xdr:from>
    <xdr:to>
      <xdr:col>14</xdr:col>
      <xdr:colOff>9589</xdr:colOff>
      <xdr:row>65</xdr:row>
      <xdr:rowOff>2144</xdr:rowOff>
    </xdr:to>
    <xdr:sp macro="" textlink="">
      <xdr:nvSpPr>
        <xdr:cNvPr id="3" name="角丸四角形 7">
          <a:extLst>
            <a:ext uri="{FF2B5EF4-FFF2-40B4-BE49-F238E27FC236}">
              <a16:creationId xmlns:a16="http://schemas.microsoft.com/office/drawing/2014/main" id="{2F859637-5394-4D28-A831-EDECDA28E9EF}"/>
            </a:ext>
          </a:extLst>
        </xdr:cNvPr>
        <xdr:cNvSpPr/>
      </xdr:nvSpPr>
      <xdr:spPr>
        <a:xfrm>
          <a:off x="8500110" y="11837670"/>
          <a:ext cx="706819" cy="196454"/>
        </a:xfrm>
        <a:prstGeom prst="roundRect">
          <a:avLst/>
        </a:prstGeom>
        <a:noFill/>
        <a:ln w="50800">
          <a:solidFill>
            <a:srgbClr val="FF99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71</xdr:row>
      <xdr:rowOff>11430</xdr:rowOff>
    </xdr:from>
    <xdr:to>
      <xdr:col>14</xdr:col>
      <xdr:colOff>9589</xdr:colOff>
      <xdr:row>72</xdr:row>
      <xdr:rowOff>2144</xdr:rowOff>
    </xdr:to>
    <xdr:sp macro="" textlink="">
      <xdr:nvSpPr>
        <xdr:cNvPr id="4" name="角丸四角形 8">
          <a:extLst>
            <a:ext uri="{FF2B5EF4-FFF2-40B4-BE49-F238E27FC236}">
              <a16:creationId xmlns:a16="http://schemas.microsoft.com/office/drawing/2014/main" id="{1129ABD1-B331-43B8-9828-43A61EFF4A7F}"/>
            </a:ext>
          </a:extLst>
        </xdr:cNvPr>
        <xdr:cNvSpPr/>
      </xdr:nvSpPr>
      <xdr:spPr>
        <a:xfrm>
          <a:off x="8500110" y="13277850"/>
          <a:ext cx="706819" cy="196454"/>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78</xdr:row>
      <xdr:rowOff>11430</xdr:rowOff>
    </xdr:from>
    <xdr:to>
      <xdr:col>14</xdr:col>
      <xdr:colOff>9589</xdr:colOff>
      <xdr:row>79</xdr:row>
      <xdr:rowOff>2155</xdr:rowOff>
    </xdr:to>
    <xdr:sp macro="" textlink="">
      <xdr:nvSpPr>
        <xdr:cNvPr id="5" name="角丸四角形 9">
          <a:extLst>
            <a:ext uri="{FF2B5EF4-FFF2-40B4-BE49-F238E27FC236}">
              <a16:creationId xmlns:a16="http://schemas.microsoft.com/office/drawing/2014/main" id="{9A2C207B-6C04-4787-83A3-EFBC454263D8}"/>
            </a:ext>
          </a:extLst>
        </xdr:cNvPr>
        <xdr:cNvSpPr/>
      </xdr:nvSpPr>
      <xdr:spPr>
        <a:xfrm>
          <a:off x="8500110" y="14733270"/>
          <a:ext cx="706819" cy="188845"/>
        </a:xfrm>
        <a:prstGeom prst="roundRect">
          <a:avLst/>
        </a:prstGeom>
        <a:noFill/>
        <a:ln w="508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121920</xdr:colOff>
      <xdr:row>2</xdr:row>
      <xdr:rowOff>45720</xdr:rowOff>
    </xdr:from>
    <xdr:to>
      <xdr:col>14</xdr:col>
      <xdr:colOff>671802</xdr:colOff>
      <xdr:row>9</xdr:row>
      <xdr:rowOff>111370</xdr:rowOff>
    </xdr:to>
    <xdr:sp macro="" textlink="">
      <xdr:nvSpPr>
        <xdr:cNvPr id="6" name="正方形/長方形 5">
          <a:extLst>
            <a:ext uri="{FF2B5EF4-FFF2-40B4-BE49-F238E27FC236}">
              <a16:creationId xmlns:a16="http://schemas.microsoft.com/office/drawing/2014/main" id="{FC1447B3-90AF-4C16-B320-5F110DECEA2D}"/>
            </a:ext>
          </a:extLst>
        </xdr:cNvPr>
        <xdr:cNvSpPr/>
      </xdr:nvSpPr>
      <xdr:spPr>
        <a:xfrm>
          <a:off x="121920" y="403860"/>
          <a:ext cx="9747222" cy="12010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en-US" altLang="ja-JP" sz="1000">
              <a:solidFill>
                <a:sysClr val="windowText" lastClr="000000"/>
              </a:solidFill>
              <a:latin typeface="HGP創英角ｺﾞｼｯｸUB" pitchFamily="50" charset="-128"/>
              <a:ea typeface="HGP創英角ｺﾞｼｯｸUB" pitchFamily="50" charset="-128"/>
            </a:rPr>
            <a:t>【</a:t>
          </a:r>
          <a:r>
            <a:rPr kumimoji="1" lang="ja-JP" altLang="en-US" sz="1000">
              <a:solidFill>
                <a:sysClr val="windowText" lastClr="000000"/>
              </a:solidFill>
              <a:latin typeface="HGP創英角ｺﾞｼｯｸUB" pitchFamily="50" charset="-128"/>
              <a:ea typeface="HGP創英角ｺﾞｼｯｸUB" pitchFamily="50" charset="-128"/>
            </a:rPr>
            <a:t>策定のポイント</a:t>
          </a:r>
          <a:r>
            <a:rPr kumimoji="1" lang="en-US" altLang="ja-JP" sz="1000">
              <a:solidFill>
                <a:sysClr val="windowText" lastClr="000000"/>
              </a:solidFill>
              <a:latin typeface="HGP創英角ｺﾞｼｯｸUB" pitchFamily="50" charset="-128"/>
              <a:ea typeface="HGP創英角ｺﾞｼｯｸUB" pitchFamily="50" charset="-128"/>
            </a:rPr>
            <a:t>】</a:t>
          </a:r>
        </a:p>
        <a:p>
          <a:pPr algn="l">
            <a:lnSpc>
              <a:spcPts val="1200"/>
            </a:lnSpc>
          </a:pPr>
          <a:r>
            <a:rPr kumimoji="1" lang="ja-JP" altLang="en-US" sz="1100">
              <a:solidFill>
                <a:sysClr val="windowText" lastClr="000000"/>
              </a:solidFill>
            </a:rPr>
            <a:t>・行財政構造改革集中取組期間の令和元年度～令和</a:t>
          </a:r>
          <a:r>
            <a:rPr kumimoji="1" lang="en-US" altLang="ja-JP" sz="1100">
              <a:solidFill>
                <a:sysClr val="windowText" lastClr="000000"/>
              </a:solidFill>
            </a:rPr>
            <a:t>3</a:t>
          </a:r>
          <a:r>
            <a:rPr kumimoji="1" lang="ja-JP" altLang="en-US" sz="1100">
              <a:solidFill>
                <a:sysClr val="windowText" lastClr="000000"/>
              </a:solidFill>
            </a:rPr>
            <a:t>年度は、計画を着実に実行していくものとした。</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・市税収は、新型ｺﾛﾅｳｨﾙｽ感染症による社会的影響、市内自動車関連企業の一部閉鎖や予定されている税制改正を踏まえ歳入を見込んだ。</a:t>
          </a:r>
          <a:endParaRPr kumimoji="1" lang="en-US" altLang="ja-JP" sz="1100">
            <a:solidFill>
              <a:sysClr val="windowText" lastClr="000000"/>
            </a:solidFill>
          </a:endParaRPr>
        </a:p>
        <a:p>
          <a:pPr algn="l">
            <a:lnSpc>
              <a:spcPts val="1200"/>
            </a:lnSpc>
          </a:pPr>
          <a:r>
            <a:rPr kumimoji="1" lang="ja-JP" altLang="en-US" sz="1100">
              <a:solidFill>
                <a:sysClr val="windowText" lastClr="000000"/>
              </a:solidFill>
            </a:rPr>
            <a:t>・市税等の減収により、令和</a:t>
          </a:r>
          <a:r>
            <a:rPr kumimoji="1" lang="en-US" altLang="ja-JP" sz="1100">
              <a:solidFill>
                <a:sysClr val="windowText" lastClr="000000"/>
              </a:solidFill>
            </a:rPr>
            <a:t>3</a:t>
          </a:r>
          <a:r>
            <a:rPr kumimoji="1" lang="ja-JP" altLang="en-US" sz="1100">
              <a:solidFill>
                <a:sysClr val="windowText" lastClr="000000"/>
              </a:solidFill>
            </a:rPr>
            <a:t>年～令和</a:t>
          </a:r>
          <a:r>
            <a:rPr kumimoji="1" lang="en-US" altLang="ja-JP" sz="1100">
              <a:solidFill>
                <a:sysClr val="windowText" lastClr="000000"/>
              </a:solidFill>
            </a:rPr>
            <a:t>7</a:t>
          </a:r>
          <a:r>
            <a:rPr kumimoji="1" lang="ja-JP" altLang="en-US" sz="1100">
              <a:solidFill>
                <a:sysClr val="windowText" lastClr="000000"/>
              </a:solidFill>
            </a:rPr>
            <a:t>年度まで引き続き普通交付税の交付団体と見込んだ。</a:t>
          </a:r>
          <a:endParaRPr kumimoji="1" lang="en-US" altLang="ja-JP" sz="1100">
            <a:solidFill>
              <a:sysClr val="windowText" lastClr="000000"/>
            </a:solidFill>
          </a:endParaRPr>
        </a:p>
      </xdr:txBody>
    </xdr:sp>
    <xdr:clientData/>
  </xdr:twoCellAnchor>
  <xdr:twoCellAnchor>
    <xdr:from>
      <xdr:col>0</xdr:col>
      <xdr:colOff>76202</xdr:colOff>
      <xdr:row>1</xdr:row>
      <xdr:rowOff>11721</xdr:rowOff>
    </xdr:from>
    <xdr:to>
      <xdr:col>3</xdr:col>
      <xdr:colOff>134816</xdr:colOff>
      <xdr:row>2</xdr:row>
      <xdr:rowOff>23446</xdr:rowOff>
    </xdr:to>
    <xdr:sp macro="" textlink="">
      <xdr:nvSpPr>
        <xdr:cNvPr id="7" name="正方形/長方形 6">
          <a:extLst>
            <a:ext uri="{FF2B5EF4-FFF2-40B4-BE49-F238E27FC236}">
              <a16:creationId xmlns:a16="http://schemas.microsoft.com/office/drawing/2014/main" id="{052B7983-87B8-4A9A-B8B1-F912A49DE477}"/>
            </a:ext>
          </a:extLst>
        </xdr:cNvPr>
        <xdr:cNvSpPr/>
      </xdr:nvSpPr>
      <xdr:spPr>
        <a:xfrm>
          <a:off x="76202" y="95541"/>
          <a:ext cx="1453074" cy="28604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mj-ea"/>
              <a:ea typeface="+mj-ea"/>
            </a:rPr>
            <a:t>令 和 </a:t>
          </a:r>
          <a:r>
            <a:rPr kumimoji="1" lang="en-US" altLang="ja-JP" sz="1200" b="1">
              <a:solidFill>
                <a:sysClr val="windowText" lastClr="000000"/>
              </a:solidFill>
              <a:latin typeface="+mj-ea"/>
              <a:ea typeface="+mj-ea"/>
            </a:rPr>
            <a:t>2</a:t>
          </a:r>
          <a:r>
            <a:rPr kumimoji="1" lang="ja-JP" altLang="en-US" sz="1200" b="1">
              <a:solidFill>
                <a:sysClr val="windowText" lastClr="000000"/>
              </a:solidFill>
              <a:latin typeface="+mj-ea"/>
              <a:ea typeface="+mj-ea"/>
            </a:rPr>
            <a:t> 年 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xdr:colOff>
      <xdr:row>53</xdr:row>
      <xdr:rowOff>19050</xdr:rowOff>
    </xdr:from>
    <xdr:to>
      <xdr:col>14</xdr:col>
      <xdr:colOff>9589</xdr:colOff>
      <xdr:row>53</xdr:row>
      <xdr:rowOff>238126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500110" y="9117330"/>
          <a:ext cx="706819" cy="219076"/>
        </a:xfrm>
        <a:prstGeom prst="roundRect">
          <a:avLst/>
        </a:prstGeom>
        <a:no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66</xdr:row>
      <xdr:rowOff>11430</xdr:rowOff>
    </xdr:from>
    <xdr:to>
      <xdr:col>14</xdr:col>
      <xdr:colOff>9589</xdr:colOff>
      <xdr:row>67</xdr:row>
      <xdr:rowOff>2144</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9140638" y="8748432"/>
          <a:ext cx="763681" cy="219076"/>
        </a:xfrm>
        <a:prstGeom prst="roundRect">
          <a:avLst/>
        </a:prstGeom>
        <a:noFill/>
        <a:ln w="50800">
          <a:solidFill>
            <a:srgbClr val="FF99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73</xdr:row>
      <xdr:rowOff>11430</xdr:rowOff>
    </xdr:from>
    <xdr:to>
      <xdr:col>14</xdr:col>
      <xdr:colOff>9589</xdr:colOff>
      <xdr:row>74</xdr:row>
      <xdr:rowOff>2144</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9140638" y="12188638"/>
          <a:ext cx="763681" cy="219076"/>
        </a:xfrm>
        <a:prstGeom prst="roundRect">
          <a:avLst/>
        </a:prstGeom>
        <a:noFill/>
        <a:ln w="508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80</xdr:row>
      <xdr:rowOff>11430</xdr:rowOff>
    </xdr:from>
    <xdr:to>
      <xdr:col>14</xdr:col>
      <xdr:colOff>9589</xdr:colOff>
      <xdr:row>81</xdr:row>
      <xdr:rowOff>2155</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9140638" y="8994962"/>
          <a:ext cx="763681" cy="219076"/>
        </a:xfrm>
        <a:prstGeom prst="roundRect">
          <a:avLst/>
        </a:prstGeom>
        <a:noFill/>
        <a:ln w="5080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121920</xdr:colOff>
      <xdr:row>2</xdr:row>
      <xdr:rowOff>45720</xdr:rowOff>
    </xdr:from>
    <xdr:to>
      <xdr:col>14</xdr:col>
      <xdr:colOff>671802</xdr:colOff>
      <xdr:row>9</xdr:row>
      <xdr:rowOff>111370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21920" y="403274"/>
          <a:ext cx="9459420" cy="120278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en-US" altLang="ja-JP" sz="1000">
              <a:solidFill>
                <a:sysClr val="windowText" lastClr="000000"/>
              </a:solidFill>
              <a:latin typeface="HGP創英角ｺﾞｼｯｸUB" pitchFamily="50" charset="-128"/>
              <a:ea typeface="HGP創英角ｺﾞｼｯｸUB" pitchFamily="50" charset="-128"/>
            </a:rPr>
            <a:t>【</a:t>
          </a:r>
          <a:r>
            <a:rPr kumimoji="1" lang="ja-JP" altLang="en-US" sz="1000">
              <a:solidFill>
                <a:sysClr val="windowText" lastClr="000000"/>
              </a:solidFill>
              <a:latin typeface="HGP創英角ｺﾞｼｯｸUB" pitchFamily="50" charset="-128"/>
              <a:ea typeface="HGP創英角ｺﾞｼｯｸUB" pitchFamily="50" charset="-128"/>
            </a:rPr>
            <a:t>策定のポイント</a:t>
          </a:r>
          <a:r>
            <a:rPr kumimoji="1" lang="en-US" altLang="ja-JP" sz="1000">
              <a:solidFill>
                <a:sysClr val="windowText" lastClr="000000"/>
              </a:solidFill>
              <a:latin typeface="HGP創英角ｺﾞｼｯｸUB" pitchFamily="50" charset="-128"/>
              <a:ea typeface="HGP創英角ｺﾞｼｯｸUB" pitchFamily="50" charset="-128"/>
            </a:rPr>
            <a:t>】</a:t>
          </a:r>
        </a:p>
        <a:p>
          <a:r>
            <a:rPr kumimoji="1" lang="ja-JP" altLang="ja-JP" sz="1100">
              <a:solidFill>
                <a:sysClr val="windowText" lastClr="000000"/>
              </a:solidFill>
              <a:effectLst/>
              <a:latin typeface="+mn-lt"/>
              <a:ea typeface="+mn-ea"/>
              <a:cs typeface="+mn-cs"/>
            </a:rPr>
            <a:t>・行財政構造改革集中取組期間の令和元年度～令和</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年度は、計画を着実に実行していくものとした。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・市税収は、新型ｺﾛﾅｳｨﾙｽ感染症による社会的影響、市内自動車関連企業の一部閉鎖や予定されている税制改正を踏まえ歳入を見込んだ。</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・市税等の減収により、令和</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年～令和</a:t>
          </a:r>
          <a:r>
            <a:rPr kumimoji="1" lang="en-US" altLang="ja-JP" sz="1100">
              <a:solidFill>
                <a:sysClr val="windowText" lastClr="000000"/>
              </a:solidFill>
              <a:effectLst/>
              <a:latin typeface="+mn-lt"/>
              <a:ea typeface="+mn-ea"/>
              <a:cs typeface="+mn-cs"/>
            </a:rPr>
            <a:t>7</a:t>
          </a:r>
          <a:r>
            <a:rPr kumimoji="1" lang="ja-JP" altLang="ja-JP" sz="1100">
              <a:solidFill>
                <a:sysClr val="windowText" lastClr="000000"/>
              </a:solidFill>
              <a:effectLst/>
              <a:latin typeface="+mn-lt"/>
              <a:ea typeface="+mn-ea"/>
              <a:cs typeface="+mn-cs"/>
            </a:rPr>
            <a:t>年度まで引き続き普通交付税の交付団体と見込んだ。</a:t>
          </a:r>
          <a:endParaRPr lang="ja-JP" altLang="ja-JP">
            <a:solidFill>
              <a:sysClr val="windowText" lastClr="000000"/>
            </a:solidFill>
            <a:effectLst/>
          </a:endParaRPr>
        </a:p>
        <a:p>
          <a:pPr algn="l">
            <a:lnSpc>
              <a:spcPts val="1200"/>
            </a:lnSpc>
          </a:pPr>
          <a:endParaRPr kumimoji="1" lang="en-US" altLang="ja-JP" sz="1100">
            <a:solidFill>
              <a:sysClr val="windowText" lastClr="000000"/>
            </a:solidFill>
          </a:endParaRPr>
        </a:p>
      </xdr:txBody>
    </xdr:sp>
    <xdr:clientData/>
  </xdr:twoCellAnchor>
  <xdr:twoCellAnchor>
    <xdr:from>
      <xdr:col>0</xdr:col>
      <xdr:colOff>76202</xdr:colOff>
      <xdr:row>1</xdr:row>
      <xdr:rowOff>11721</xdr:rowOff>
    </xdr:from>
    <xdr:to>
      <xdr:col>3</xdr:col>
      <xdr:colOff>134816</xdr:colOff>
      <xdr:row>2</xdr:row>
      <xdr:rowOff>23446</xdr:rowOff>
    </xdr:to>
    <xdr:sp macro="" textlink="">
      <xdr:nvSpPr>
        <xdr:cNvPr id="3" name="正方形/長方形 2">
          <a:extLst>
            <a:ext uri="{FF2B5EF4-FFF2-40B4-BE49-F238E27FC236}">
              <a16:creationId xmlns:a16="http://schemas.microsoft.com/office/drawing/2014/main" id="{6680E1F2-3CCC-4B8A-89F1-C925420897E7}"/>
            </a:ext>
          </a:extLst>
        </xdr:cNvPr>
        <xdr:cNvSpPr/>
      </xdr:nvSpPr>
      <xdr:spPr>
        <a:xfrm>
          <a:off x="76202" y="93783"/>
          <a:ext cx="1307122" cy="28721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ysClr val="windowText" lastClr="000000"/>
              </a:solidFill>
              <a:latin typeface="+mj-ea"/>
              <a:ea typeface="+mj-ea"/>
            </a:rPr>
            <a:t>令 和 </a:t>
          </a:r>
          <a:r>
            <a:rPr kumimoji="1" lang="en-US" altLang="ja-JP" sz="1200" b="1">
              <a:solidFill>
                <a:sysClr val="windowText" lastClr="000000"/>
              </a:solidFill>
              <a:latin typeface="+mj-ea"/>
              <a:ea typeface="+mj-ea"/>
            </a:rPr>
            <a:t>2</a:t>
          </a:r>
          <a:r>
            <a:rPr kumimoji="1" lang="ja-JP" altLang="en-US" sz="1200" b="1">
              <a:solidFill>
                <a:sysClr val="windowText" lastClr="000000"/>
              </a:solidFill>
              <a:latin typeface="+mj-ea"/>
              <a:ea typeface="+mj-ea"/>
            </a:rPr>
            <a:t> 年 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11430</xdr:colOff>
      <xdr:row>49</xdr:row>
      <xdr:rowOff>19050</xdr:rowOff>
    </xdr:from>
    <xdr:to>
      <xdr:col>14</xdr:col>
      <xdr:colOff>9589</xdr:colOff>
      <xdr:row>49</xdr:row>
      <xdr:rowOff>238126</xdr:rowOff>
    </xdr:to>
    <xdr:sp macro="" textlink="">
      <xdr:nvSpPr>
        <xdr:cNvPr id="2" name="角丸四角形 1">
          <a:extLst>
            <a:ext uri="{FF2B5EF4-FFF2-40B4-BE49-F238E27FC236}">
              <a16:creationId xmlns:a16="http://schemas.microsoft.com/office/drawing/2014/main" id="{E95C120E-B8EE-4A9E-A3F3-14C83E7833E7}"/>
            </a:ext>
          </a:extLst>
        </xdr:cNvPr>
        <xdr:cNvSpPr/>
      </xdr:nvSpPr>
      <xdr:spPr>
        <a:xfrm>
          <a:off x="8385810" y="9521190"/>
          <a:ext cx="706819" cy="219076"/>
        </a:xfrm>
        <a:prstGeom prst="roundRect">
          <a:avLst/>
        </a:prstGeom>
        <a:no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62</xdr:row>
      <xdr:rowOff>11430</xdr:rowOff>
    </xdr:from>
    <xdr:to>
      <xdr:col>14</xdr:col>
      <xdr:colOff>9589</xdr:colOff>
      <xdr:row>63</xdr:row>
      <xdr:rowOff>2144</xdr:rowOff>
    </xdr:to>
    <xdr:sp macro="" textlink="">
      <xdr:nvSpPr>
        <xdr:cNvPr id="3" name="角丸四角形 7">
          <a:extLst>
            <a:ext uri="{FF2B5EF4-FFF2-40B4-BE49-F238E27FC236}">
              <a16:creationId xmlns:a16="http://schemas.microsoft.com/office/drawing/2014/main" id="{5C98B708-13A2-41B7-B7FE-E88A17427232}"/>
            </a:ext>
          </a:extLst>
        </xdr:cNvPr>
        <xdr:cNvSpPr/>
      </xdr:nvSpPr>
      <xdr:spPr>
        <a:xfrm>
          <a:off x="8385810" y="12043410"/>
          <a:ext cx="706819" cy="196454"/>
        </a:xfrm>
        <a:prstGeom prst="roundRect">
          <a:avLst/>
        </a:prstGeom>
        <a:no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69</xdr:row>
      <xdr:rowOff>11430</xdr:rowOff>
    </xdr:from>
    <xdr:to>
      <xdr:col>14</xdr:col>
      <xdr:colOff>9589</xdr:colOff>
      <xdr:row>70</xdr:row>
      <xdr:rowOff>2144</xdr:rowOff>
    </xdr:to>
    <xdr:sp macro="" textlink="">
      <xdr:nvSpPr>
        <xdr:cNvPr id="4" name="角丸四角形 8">
          <a:extLst>
            <a:ext uri="{FF2B5EF4-FFF2-40B4-BE49-F238E27FC236}">
              <a16:creationId xmlns:a16="http://schemas.microsoft.com/office/drawing/2014/main" id="{92077273-D46F-4798-AB21-9C775F3CAA15}"/>
            </a:ext>
          </a:extLst>
        </xdr:cNvPr>
        <xdr:cNvSpPr/>
      </xdr:nvSpPr>
      <xdr:spPr>
        <a:xfrm>
          <a:off x="8385810" y="13483590"/>
          <a:ext cx="706819" cy="196454"/>
        </a:xfrm>
        <a:prstGeom prst="roundRect">
          <a:avLst/>
        </a:prstGeom>
        <a:no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11430</xdr:colOff>
      <xdr:row>76</xdr:row>
      <xdr:rowOff>11430</xdr:rowOff>
    </xdr:from>
    <xdr:to>
      <xdr:col>14</xdr:col>
      <xdr:colOff>9589</xdr:colOff>
      <xdr:row>77</xdr:row>
      <xdr:rowOff>2155</xdr:rowOff>
    </xdr:to>
    <xdr:sp macro="" textlink="">
      <xdr:nvSpPr>
        <xdr:cNvPr id="5" name="角丸四角形 9">
          <a:extLst>
            <a:ext uri="{FF2B5EF4-FFF2-40B4-BE49-F238E27FC236}">
              <a16:creationId xmlns:a16="http://schemas.microsoft.com/office/drawing/2014/main" id="{2A745F48-6F70-4AC5-94D9-F839E998DBE3}"/>
            </a:ext>
          </a:extLst>
        </xdr:cNvPr>
        <xdr:cNvSpPr/>
      </xdr:nvSpPr>
      <xdr:spPr>
        <a:xfrm>
          <a:off x="8385810" y="14939010"/>
          <a:ext cx="706819" cy="188845"/>
        </a:xfrm>
        <a:prstGeom prst="roundRect">
          <a:avLst/>
        </a:prstGeom>
        <a:noFill/>
        <a:ln w="508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22860</xdr:colOff>
      <xdr:row>1</xdr:row>
      <xdr:rowOff>259080</xdr:rowOff>
    </xdr:from>
    <xdr:to>
      <xdr:col>14</xdr:col>
      <xdr:colOff>693420</xdr:colOff>
      <xdr:row>8</xdr:row>
      <xdr:rowOff>152400</xdr:rowOff>
    </xdr:to>
    <xdr:sp macro="" textlink="">
      <xdr:nvSpPr>
        <xdr:cNvPr id="6" name="正方形/長方形 5">
          <a:extLst>
            <a:ext uri="{FF2B5EF4-FFF2-40B4-BE49-F238E27FC236}">
              <a16:creationId xmlns:a16="http://schemas.microsoft.com/office/drawing/2014/main" id="{4D960447-2453-432A-BDDF-1193464CFE44}"/>
            </a:ext>
          </a:extLst>
        </xdr:cNvPr>
        <xdr:cNvSpPr/>
      </xdr:nvSpPr>
      <xdr:spPr>
        <a:xfrm>
          <a:off x="167640" y="342900"/>
          <a:ext cx="9753600" cy="112776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en-US" altLang="ja-JP" sz="1000">
              <a:solidFill>
                <a:sysClr val="windowText" lastClr="000000"/>
              </a:solidFill>
              <a:latin typeface="HGP創英角ｺﾞｼｯｸUB" pitchFamily="50" charset="-128"/>
              <a:ea typeface="HGP創英角ｺﾞｼｯｸUB" pitchFamily="50" charset="-128"/>
            </a:rPr>
            <a:t>【</a:t>
          </a:r>
          <a:r>
            <a:rPr kumimoji="1" lang="ja-JP" altLang="en-US" sz="1000">
              <a:solidFill>
                <a:sysClr val="windowText" lastClr="000000"/>
              </a:solidFill>
              <a:latin typeface="HGP創英角ｺﾞｼｯｸUB" pitchFamily="50" charset="-128"/>
              <a:ea typeface="HGP創英角ｺﾞｼｯｸUB" pitchFamily="50" charset="-128"/>
            </a:rPr>
            <a:t>策定のポイント</a:t>
          </a:r>
          <a:r>
            <a:rPr kumimoji="1" lang="en-US" altLang="ja-JP" sz="1000">
              <a:solidFill>
                <a:sysClr val="windowText" lastClr="000000"/>
              </a:solidFill>
              <a:latin typeface="HGP創英角ｺﾞｼｯｸUB" pitchFamily="50" charset="-128"/>
              <a:ea typeface="HGP創英角ｺﾞｼｯｸUB" pitchFamily="50" charset="-128"/>
            </a:rPr>
            <a:t>】</a:t>
          </a:r>
        </a:p>
        <a:p>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行政改革推進委員会の意見書に記載されている取り組み方針である「令和</a:t>
          </a:r>
          <a:r>
            <a:rPr kumimoji="1" lang="en-US" altLang="ja-JP" sz="1100">
              <a:solidFill>
                <a:sysClr val="windowText" lastClr="000000"/>
              </a:solidFill>
              <a:effectLst/>
              <a:latin typeface="+mn-lt"/>
              <a:ea typeface="+mn-ea"/>
              <a:cs typeface="+mn-cs"/>
            </a:rPr>
            <a:t>9</a:t>
          </a:r>
          <a:r>
            <a:rPr kumimoji="1" lang="ja-JP" altLang="en-US" sz="1100">
              <a:solidFill>
                <a:sysClr val="windowText" lastClr="000000"/>
              </a:solidFill>
              <a:effectLst/>
              <a:latin typeface="+mn-lt"/>
              <a:ea typeface="+mn-ea"/>
              <a:cs typeface="+mn-cs"/>
            </a:rPr>
            <a:t>年度までに収支均衡を図る」を目標として段階的に歳出抑制を行う。</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市税収は、新型ｺﾛﾅｳｨﾙｽ感染症による社会的影響</a:t>
          </a:r>
          <a:r>
            <a:rPr kumimoji="1" lang="ja-JP" altLang="en-US" sz="1100">
              <a:solidFill>
                <a:sysClr val="windowText" lastClr="000000"/>
              </a:solidFill>
              <a:effectLst/>
              <a:latin typeface="+mn-lt"/>
              <a:ea typeface="+mn-ea"/>
              <a:cs typeface="+mn-cs"/>
            </a:rPr>
            <a:t>からの景気の回復を踏まえ推計した</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・市税等の減収により、令和</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年～令和</a:t>
          </a:r>
          <a:r>
            <a:rPr kumimoji="1" lang="en-US" altLang="ja-JP" sz="1100">
              <a:solidFill>
                <a:sysClr val="windowText" lastClr="000000"/>
              </a:solidFill>
              <a:effectLst/>
              <a:latin typeface="+mn-lt"/>
              <a:ea typeface="+mn-ea"/>
              <a:cs typeface="+mn-cs"/>
            </a:rPr>
            <a:t>8</a:t>
          </a:r>
          <a:r>
            <a:rPr kumimoji="1" lang="ja-JP" altLang="ja-JP" sz="1100">
              <a:solidFill>
                <a:sysClr val="windowText" lastClr="000000"/>
              </a:solidFill>
              <a:effectLst/>
              <a:latin typeface="+mn-lt"/>
              <a:ea typeface="+mn-ea"/>
              <a:cs typeface="+mn-cs"/>
            </a:rPr>
            <a:t>年度まで引き続き普通交付税の交付団体</a:t>
          </a:r>
          <a:r>
            <a:rPr kumimoji="1" lang="ja-JP" altLang="en-US" sz="1100">
              <a:solidFill>
                <a:sysClr val="windowText" lastClr="000000"/>
              </a:solidFill>
              <a:effectLst/>
              <a:latin typeface="+mn-lt"/>
              <a:ea typeface="+mn-ea"/>
              <a:cs typeface="+mn-cs"/>
            </a:rPr>
            <a:t>を</a:t>
          </a:r>
          <a:r>
            <a:rPr kumimoji="1" lang="ja-JP" altLang="ja-JP" sz="1100">
              <a:solidFill>
                <a:sysClr val="windowText" lastClr="000000"/>
              </a:solidFill>
              <a:effectLst/>
              <a:latin typeface="+mn-lt"/>
              <a:ea typeface="+mn-ea"/>
              <a:cs typeface="+mn-cs"/>
            </a:rPr>
            <a:t>見込んだ。</a:t>
          </a:r>
          <a:endParaRPr lang="ja-JP" altLang="ja-JP">
            <a:solidFill>
              <a:sysClr val="windowText" lastClr="000000"/>
            </a:solidFill>
            <a:effectLst/>
          </a:endParaRPr>
        </a:p>
        <a:p>
          <a:endParaRPr lang="ja-JP" altLang="ja-JP">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958\Desktop\&#9733;&#9733;&#9733;(&#27491;)_R3-R7&#36001;&#25919;&#12501;&#12524;&#12540;&#125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政計画起案"/>
      <sheetName val="財政計画（内部打ち合わせ・公表用）"/>
      <sheetName val="実施計画事業"/>
      <sheetName val="R２財政計画用 (中財用)"/>
      <sheetName val="★主要事業 (財政案)"/>
      <sheetName val="★推計 (財政案)歳入"/>
      <sheetName val="内部検討時比較表"/>
    </sheetNames>
    <sheetDataSet>
      <sheetData sheetId="0"/>
      <sheetData sheetId="1"/>
      <sheetData sheetId="2"/>
      <sheetData sheetId="3"/>
      <sheetData sheetId="4"/>
      <sheetData sheetId="5">
        <row r="44">
          <cell r="D44">
            <v>3495250</v>
          </cell>
        </row>
        <row r="48">
          <cell r="D48">
            <v>975000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FD57-5737-47D5-A267-FF59A24478CB}">
  <sheetPr codeName="Sheet1">
    <tabColor rgb="FFFFFF00"/>
    <pageSetUpPr fitToPage="1"/>
  </sheetPr>
  <dimension ref="A1:S81"/>
  <sheetViews>
    <sheetView showWhiteSpace="0" view="pageBreakPreview" topLeftCell="A28" zoomScaleNormal="100" zoomScaleSheetLayoutView="100" workbookViewId="0">
      <selection activeCell="V24" sqref="V24"/>
    </sheetView>
  </sheetViews>
  <sheetFormatPr defaultRowHeight="13.2" x14ac:dyDescent="0.2"/>
  <cols>
    <col min="1" max="1" width="2.109375" customWidth="1"/>
    <col min="2" max="2" width="2.21875" customWidth="1"/>
    <col min="3" max="3" width="16" customWidth="1"/>
    <col min="4" max="4" width="10.33203125" customWidth="1"/>
    <col min="5" max="5" width="10" customWidth="1"/>
    <col min="6" max="6" width="9.44140625" customWidth="1"/>
    <col min="7" max="7" width="11" customWidth="1"/>
    <col min="8" max="12" width="10.33203125" customWidth="1"/>
    <col min="13" max="13" width="11" customWidth="1"/>
    <col min="14" max="15" width="10.33203125" customWidth="1"/>
    <col min="16" max="16" width="2.109375" customWidth="1"/>
    <col min="18" max="18" width="3.88671875" customWidth="1"/>
    <col min="19" max="19" width="6.109375" bestFit="1" customWidth="1"/>
    <col min="20" max="20" width="3.88671875" customWidth="1"/>
  </cols>
  <sheetData>
    <row r="1" spans="2:15" ht="6.6" customHeight="1" x14ac:dyDescent="0.2"/>
    <row r="2" spans="2:15" ht="21.6" customHeight="1" x14ac:dyDescent="0.2">
      <c r="B2" s="453">
        <v>2</v>
      </c>
      <c r="C2" s="453"/>
      <c r="D2" s="1" t="str">
        <f>IF(ISNUMBER($B$2),"　裾野市中期財政計画（計画期間：令和"&amp;$B$2+1&amp;"～"&amp;$B$2+5&amp;"年度）","　裾野市中期財政計画（令和??+1～??+5年度）")</f>
        <v>　裾野市中期財政計画（計画期間：令和3～7年度）</v>
      </c>
      <c r="J2" s="134"/>
      <c r="K2" s="135"/>
      <c r="L2" s="136"/>
      <c r="M2" s="137"/>
      <c r="N2" s="137"/>
      <c r="O2" s="138"/>
    </row>
    <row r="3" spans="2:15" ht="6.9" customHeight="1" x14ac:dyDescent="0.2">
      <c r="B3" s="17"/>
      <c r="O3" s="20"/>
    </row>
    <row r="4" spans="2:15" ht="13.95" customHeight="1" x14ac:dyDescent="0.2">
      <c r="B4" s="17"/>
      <c r="O4" s="20"/>
    </row>
    <row r="5" spans="2:15" ht="13.95" customHeight="1" x14ac:dyDescent="0.2">
      <c r="B5" s="17"/>
      <c r="O5" s="20"/>
    </row>
    <row r="6" spans="2:15" ht="13.95" customHeight="1" x14ac:dyDescent="0.2">
      <c r="B6" s="17"/>
      <c r="O6" s="20"/>
    </row>
    <row r="7" spans="2:15" ht="13.95" customHeight="1" x14ac:dyDescent="0.2">
      <c r="B7" s="17"/>
      <c r="O7" s="20"/>
    </row>
    <row r="8" spans="2:15" ht="13.95" customHeight="1" x14ac:dyDescent="0.2">
      <c r="B8" s="17"/>
      <c r="O8" s="20"/>
    </row>
    <row r="9" spans="2:15" ht="13.95" customHeight="1" x14ac:dyDescent="0.2">
      <c r="B9" s="17"/>
      <c r="O9" s="20"/>
    </row>
    <row r="10" spans="2:15" ht="9.75" customHeight="1" x14ac:dyDescent="0.2"/>
    <row r="11" spans="2:15" ht="16.05" customHeight="1" thickBot="1" x14ac:dyDescent="0.25">
      <c r="B11" s="2" t="s">
        <v>18</v>
      </c>
      <c r="O11" s="3" t="s">
        <v>1</v>
      </c>
    </row>
    <row r="12" spans="2:15" ht="13.95" customHeight="1" x14ac:dyDescent="0.2">
      <c r="B12" s="440"/>
      <c r="C12" s="441"/>
      <c r="D12" s="174" t="s">
        <v>56</v>
      </c>
      <c r="E12" s="174" t="str">
        <f>IF(ISNUMBER($B$2),$B$2&amp;"年度決見","??-1年度決算")</f>
        <v>2年度決見</v>
      </c>
      <c r="F12" s="437" t="str">
        <f>IF(ISNUMBER($B$2),$B$2+1&amp;"年度","??+1年度")</f>
        <v>3年度</v>
      </c>
      <c r="G12" s="444"/>
      <c r="H12" s="437" t="str">
        <f>IF(ISNUMBER($B$2),$B$2+2&amp;"年度","??+2年度")</f>
        <v>4年度</v>
      </c>
      <c r="I12" s="427"/>
      <c r="J12" s="426" t="str">
        <f>IF(ISNUMBER($B$2),$B$2+3&amp;"年度","??+3年度")</f>
        <v>5年度</v>
      </c>
      <c r="K12" s="444"/>
      <c r="L12" s="437" t="str">
        <f>IF(ISNUMBER($B$2),$B$2+4&amp;"年度","??+4年度")</f>
        <v>6年度</v>
      </c>
      <c r="M12" s="427"/>
      <c r="N12" s="426" t="str">
        <f>IF(ISNUMBER($B$2),$B$2+5&amp;"年度","??+5年度")</f>
        <v>7年度</v>
      </c>
      <c r="O12" s="427"/>
    </row>
    <row r="13" spans="2:15" ht="13.95" customHeight="1" thickBot="1" x14ac:dyDescent="0.25">
      <c r="B13" s="442"/>
      <c r="C13" s="443"/>
      <c r="D13" s="6" t="s">
        <v>5</v>
      </c>
      <c r="E13" s="7" t="s">
        <v>5</v>
      </c>
      <c r="F13" s="6" t="s">
        <v>5</v>
      </c>
      <c r="G13" s="7" t="s">
        <v>7</v>
      </c>
      <c r="H13" s="6" t="s">
        <v>5</v>
      </c>
      <c r="I13" s="8" t="s">
        <v>7</v>
      </c>
      <c r="J13" s="11" t="s">
        <v>5</v>
      </c>
      <c r="K13" s="7" t="s">
        <v>7</v>
      </c>
      <c r="L13" s="6" t="s">
        <v>5</v>
      </c>
      <c r="M13" s="8" t="s">
        <v>7</v>
      </c>
      <c r="N13" s="11" t="s">
        <v>5</v>
      </c>
      <c r="O13" s="8" t="s">
        <v>7</v>
      </c>
    </row>
    <row r="14" spans="2:15" ht="16.5" customHeight="1" x14ac:dyDescent="0.2">
      <c r="B14" s="445" t="s">
        <v>8</v>
      </c>
      <c r="C14" s="446"/>
      <c r="D14" s="39" t="e">
        <f>#REF!</f>
        <v>#REF!</v>
      </c>
      <c r="E14" s="40" t="e">
        <f>#REF!</f>
        <v>#REF!</v>
      </c>
      <c r="F14" s="39" t="e">
        <f>#REF!</f>
        <v>#REF!</v>
      </c>
      <c r="G14" s="41" t="e">
        <f t="shared" ref="G14:G24" si="0">F14-E14</f>
        <v>#REF!</v>
      </c>
      <c r="H14" s="39" t="e">
        <f>#REF!</f>
        <v>#REF!</v>
      </c>
      <c r="I14" s="23" t="e">
        <f t="shared" ref="I14:I24" si="1">H14-F14</f>
        <v>#REF!</v>
      </c>
      <c r="J14" s="42" t="e">
        <f>#REF!</f>
        <v>#REF!</v>
      </c>
      <c r="K14" s="22" t="e">
        <f t="shared" ref="K14:K20" si="2">J14-H14</f>
        <v>#REF!</v>
      </c>
      <c r="L14" s="39" t="e">
        <f>#REF!</f>
        <v>#REF!</v>
      </c>
      <c r="M14" s="24" t="e">
        <f t="shared" ref="M14:M20" si="3">L14-J14</f>
        <v>#REF!</v>
      </c>
      <c r="N14" s="42" t="e">
        <f>#REF!</f>
        <v>#REF!</v>
      </c>
      <c r="O14" s="23" t="e">
        <f t="shared" ref="O14:O20" si="4">N14-L14</f>
        <v>#REF!</v>
      </c>
    </row>
    <row r="15" spans="2:15" ht="16.5" customHeight="1" x14ac:dyDescent="0.2">
      <c r="B15" s="30"/>
      <c r="C15" s="181" t="s">
        <v>9</v>
      </c>
      <c r="D15" s="182">
        <v>3207370</v>
      </c>
      <c r="E15" s="183">
        <v>3165330</v>
      </c>
      <c r="F15" s="182">
        <v>3116503</v>
      </c>
      <c r="G15" s="184">
        <f t="shared" si="0"/>
        <v>-48827</v>
      </c>
      <c r="H15" s="182">
        <v>3051837</v>
      </c>
      <c r="I15" s="185">
        <f t="shared" si="1"/>
        <v>-64666</v>
      </c>
      <c r="J15" s="186">
        <v>3036578</v>
      </c>
      <c r="K15" s="184">
        <f t="shared" si="2"/>
        <v>-15259</v>
      </c>
      <c r="L15" s="182">
        <v>3021395</v>
      </c>
      <c r="M15" s="185">
        <f t="shared" si="3"/>
        <v>-15183</v>
      </c>
      <c r="N15" s="186">
        <v>3006288</v>
      </c>
      <c r="O15" s="185">
        <f t="shared" si="4"/>
        <v>-15107</v>
      </c>
    </row>
    <row r="16" spans="2:15" ht="16.5" customHeight="1" x14ac:dyDescent="0.2">
      <c r="B16" s="30"/>
      <c r="C16" s="189" t="s">
        <v>10</v>
      </c>
      <c r="D16" s="190">
        <v>1169084</v>
      </c>
      <c r="E16" s="191">
        <v>1063900</v>
      </c>
      <c r="F16" s="190">
        <v>311812</v>
      </c>
      <c r="G16" s="112">
        <f t="shared" si="0"/>
        <v>-752088</v>
      </c>
      <c r="H16" s="190">
        <v>311812</v>
      </c>
      <c r="I16" s="113">
        <f t="shared" si="1"/>
        <v>0</v>
      </c>
      <c r="J16" s="192">
        <v>409162</v>
      </c>
      <c r="K16" s="112">
        <f t="shared" si="2"/>
        <v>97350</v>
      </c>
      <c r="L16" s="190">
        <v>523720</v>
      </c>
      <c r="M16" s="113">
        <f t="shared" si="3"/>
        <v>114558</v>
      </c>
      <c r="N16" s="192">
        <v>728537</v>
      </c>
      <c r="O16" s="113">
        <f t="shared" si="4"/>
        <v>204817</v>
      </c>
    </row>
    <row r="17" spans="2:19" ht="16.5" customHeight="1" x14ac:dyDescent="0.2">
      <c r="B17" s="30"/>
      <c r="C17" s="189" t="s">
        <v>11</v>
      </c>
      <c r="D17" s="190">
        <v>5094939</v>
      </c>
      <c r="E17" s="191">
        <v>5076995</v>
      </c>
      <c r="F17" s="190">
        <v>4640095</v>
      </c>
      <c r="G17" s="112">
        <f t="shared" si="0"/>
        <v>-436900</v>
      </c>
      <c r="H17" s="190">
        <v>4601162</v>
      </c>
      <c r="I17" s="113">
        <f t="shared" si="1"/>
        <v>-38933</v>
      </c>
      <c r="J17" s="192">
        <v>4629422</v>
      </c>
      <c r="K17" s="112">
        <f t="shared" si="2"/>
        <v>28260</v>
      </c>
      <c r="L17" s="190">
        <v>4550516</v>
      </c>
      <c r="M17" s="113">
        <f t="shared" si="3"/>
        <v>-78906</v>
      </c>
      <c r="N17" s="192">
        <v>4567460</v>
      </c>
      <c r="O17" s="113">
        <f t="shared" si="4"/>
        <v>16944</v>
      </c>
    </row>
    <row r="18" spans="2:19" ht="16.5" customHeight="1" x14ac:dyDescent="0.2">
      <c r="B18" s="9"/>
      <c r="C18" s="187" t="s">
        <v>12</v>
      </c>
      <c r="D18" s="188" t="e">
        <f>D14-D15-D16-D17</f>
        <v>#REF!</v>
      </c>
      <c r="E18" s="40" t="e">
        <f>E14-E15-E16-E17</f>
        <v>#REF!</v>
      </c>
      <c r="F18" s="39" t="e">
        <f>F14-F15-F16-F17</f>
        <v>#REF!</v>
      </c>
      <c r="G18" s="22" t="e">
        <f t="shared" si="0"/>
        <v>#REF!</v>
      </c>
      <c r="H18" s="39" t="e">
        <f>H14-H15-H16-H17</f>
        <v>#REF!</v>
      </c>
      <c r="I18" s="24" t="e">
        <f t="shared" si="1"/>
        <v>#REF!</v>
      </c>
      <c r="J18" s="42" t="e">
        <f>J14-J15-J16-J17</f>
        <v>#REF!</v>
      </c>
      <c r="K18" s="22" t="e">
        <f t="shared" si="2"/>
        <v>#REF!</v>
      </c>
      <c r="L18" s="39" t="e">
        <f>L14-L15-L16-L17</f>
        <v>#REF!</v>
      </c>
      <c r="M18" s="24" t="e">
        <f t="shared" si="3"/>
        <v>#REF!</v>
      </c>
      <c r="N18" s="42" t="e">
        <f>N14-N15-N16-N17</f>
        <v>#REF!</v>
      </c>
      <c r="O18" s="24" t="e">
        <f t="shared" si="4"/>
        <v>#REF!</v>
      </c>
    </row>
    <row r="19" spans="2:19" ht="16.5" customHeight="1" x14ac:dyDescent="0.2">
      <c r="B19" s="222" t="s">
        <v>13</v>
      </c>
      <c r="C19" s="221"/>
      <c r="D19" s="100" t="e">
        <f>D24-D14</f>
        <v>#REF!</v>
      </c>
      <c r="E19" s="101" t="e">
        <f>E24-E14</f>
        <v>#REF!</v>
      </c>
      <c r="F19" s="100" t="e">
        <f>F24-F14</f>
        <v>#REF!</v>
      </c>
      <c r="G19" s="102" t="e">
        <f t="shared" si="0"/>
        <v>#REF!</v>
      </c>
      <c r="H19" s="100" t="e">
        <f>H24-H14</f>
        <v>#REF!</v>
      </c>
      <c r="I19" s="103" t="e">
        <f t="shared" si="1"/>
        <v>#REF!</v>
      </c>
      <c r="J19" s="104" t="e">
        <f>J24-J14</f>
        <v>#REF!</v>
      </c>
      <c r="K19" s="102" t="e">
        <f t="shared" si="2"/>
        <v>#REF!</v>
      </c>
      <c r="L19" s="100" t="e">
        <f>L24-L14</f>
        <v>#REF!</v>
      </c>
      <c r="M19" s="103" t="e">
        <f t="shared" si="3"/>
        <v>#REF!</v>
      </c>
      <c r="N19" s="104" t="e">
        <f>N24-N14</f>
        <v>#REF!</v>
      </c>
      <c r="O19" s="103" t="e">
        <f t="shared" si="4"/>
        <v>#REF!</v>
      </c>
      <c r="Q19" s="73" t="s">
        <v>50</v>
      </c>
      <c r="R19" s="73"/>
      <c r="S19" s="154" t="e">
        <f>POWER(N19/F19,1/4)-1</f>
        <v>#REF!</v>
      </c>
    </row>
    <row r="20" spans="2:19" ht="16.5" customHeight="1" x14ac:dyDescent="0.2">
      <c r="B20" s="223"/>
      <c r="C20" s="220" t="s">
        <v>59</v>
      </c>
      <c r="D20" s="111" t="e">
        <f>#REF!</f>
        <v>#REF!</v>
      </c>
      <c r="E20" s="115" t="e">
        <f>#REF!</f>
        <v>#REF!</v>
      </c>
      <c r="F20" s="111" t="e">
        <f>#REF!</f>
        <v>#REF!</v>
      </c>
      <c r="G20" s="112" t="e">
        <f t="shared" si="0"/>
        <v>#REF!</v>
      </c>
      <c r="H20" s="111" t="e">
        <f>#REF!</f>
        <v>#REF!</v>
      </c>
      <c r="I20" s="113" t="e">
        <f t="shared" si="1"/>
        <v>#REF!</v>
      </c>
      <c r="J20" s="114" t="e">
        <f>#REF!</f>
        <v>#REF!</v>
      </c>
      <c r="K20" s="112" t="e">
        <f t="shared" si="2"/>
        <v>#REF!</v>
      </c>
      <c r="L20" s="111" t="e">
        <f>#REF!</f>
        <v>#REF!</v>
      </c>
      <c r="M20" s="113" t="e">
        <f t="shared" si="3"/>
        <v>#REF!</v>
      </c>
      <c r="N20" s="114" t="e">
        <f>#REF!</f>
        <v>#REF!</v>
      </c>
      <c r="O20" s="113" t="e">
        <f t="shared" si="4"/>
        <v>#REF!</v>
      </c>
    </row>
    <row r="21" spans="2:19" ht="16.5" customHeight="1" x14ac:dyDescent="0.2">
      <c r="B21" s="223"/>
      <c r="C21" s="180" t="s">
        <v>60</v>
      </c>
      <c r="D21" s="111" t="e">
        <f>#REF!</f>
        <v>#REF!</v>
      </c>
      <c r="E21" s="179" t="e">
        <f>#REF!</f>
        <v>#REF!</v>
      </c>
      <c r="F21" s="111" t="e">
        <f>#REF!</f>
        <v>#REF!</v>
      </c>
      <c r="G21" s="112" t="e">
        <f t="shared" ref="G21" si="5">F21-E21</f>
        <v>#REF!</v>
      </c>
      <c r="H21" s="111" t="e">
        <f>#REF!</f>
        <v>#REF!</v>
      </c>
      <c r="I21" s="113" t="e">
        <f t="shared" ref="I21" si="6">H21-F21</f>
        <v>#REF!</v>
      </c>
      <c r="J21" s="114" t="e">
        <f>#REF!</f>
        <v>#REF!</v>
      </c>
      <c r="K21" s="112" t="e">
        <f t="shared" ref="K21" si="7">J21-H21</f>
        <v>#REF!</v>
      </c>
      <c r="L21" s="111" t="e">
        <f>#REF!</f>
        <v>#REF!</v>
      </c>
      <c r="M21" s="113" t="e">
        <f t="shared" ref="M21" si="8">L21-J21</f>
        <v>#REF!</v>
      </c>
      <c r="N21" s="114" t="e">
        <f>#REF!</f>
        <v>#REF!</v>
      </c>
      <c r="O21" s="113" t="e">
        <f t="shared" ref="O21" si="9">N21-L21</f>
        <v>#REF!</v>
      </c>
    </row>
    <row r="22" spans="2:19" ht="16.5" customHeight="1" x14ac:dyDescent="0.2">
      <c r="B22" s="224"/>
      <c r="C22" s="219" t="s">
        <v>61</v>
      </c>
      <c r="D22" s="39" t="e">
        <f>SUM(#REF!)</f>
        <v>#REF!</v>
      </c>
      <c r="E22" s="40" t="e">
        <f>SUM(#REF!)</f>
        <v>#REF!</v>
      </c>
      <c r="F22" s="39" t="e">
        <f>SUM(#REF!)</f>
        <v>#REF!</v>
      </c>
      <c r="G22" s="22" t="e">
        <f t="shared" si="0"/>
        <v>#REF!</v>
      </c>
      <c r="H22" s="39" t="e">
        <f>SUM(#REF!)</f>
        <v>#REF!</v>
      </c>
      <c r="I22" s="24" t="e">
        <f t="shared" si="1"/>
        <v>#REF!</v>
      </c>
      <c r="J22" s="39" t="e">
        <f>SUM(#REF!)</f>
        <v>#REF!</v>
      </c>
      <c r="K22" s="24" t="e">
        <f>J22-H22</f>
        <v>#REF!</v>
      </c>
      <c r="L22" s="39" t="e">
        <f>SUM(#REF!)</f>
        <v>#REF!</v>
      </c>
      <c r="M22" s="24" t="e">
        <f>L22-J22</f>
        <v>#REF!</v>
      </c>
      <c r="N22" s="39" t="e">
        <f>SUM(#REF!)</f>
        <v>#REF!</v>
      </c>
      <c r="O22" s="24" t="e">
        <f>N22-L22</f>
        <v>#REF!</v>
      </c>
    </row>
    <row r="23" spans="2:19" ht="16.5" customHeight="1" thickBot="1" x14ac:dyDescent="0.25">
      <c r="B23" s="447" t="s">
        <v>33</v>
      </c>
      <c r="C23" s="448"/>
      <c r="D23" s="105" t="e">
        <f>SUM(#REF!)</f>
        <v>#REF!</v>
      </c>
      <c r="E23" s="106" t="e">
        <f>SUM(#REF!)</f>
        <v>#REF!</v>
      </c>
      <c r="F23" s="105" t="e">
        <f>SUM(#REF!)</f>
        <v>#REF!</v>
      </c>
      <c r="G23" s="107" t="e">
        <f>F23-E23</f>
        <v>#REF!</v>
      </c>
      <c r="H23" s="105" t="e">
        <f>SUM(#REF!)</f>
        <v>#REF!</v>
      </c>
      <c r="I23" s="108" t="e">
        <f t="shared" si="1"/>
        <v>#REF!</v>
      </c>
      <c r="J23" s="109" t="e">
        <f>SUM(#REF!)</f>
        <v>#REF!</v>
      </c>
      <c r="K23" s="107" t="e">
        <f>J23-H23</f>
        <v>#REF!</v>
      </c>
      <c r="L23" s="105" t="e">
        <f>SUM(#REF!)</f>
        <v>#REF!</v>
      </c>
      <c r="M23" s="108" t="e">
        <f>L23-J23</f>
        <v>#REF!</v>
      </c>
      <c r="N23" s="110" t="e">
        <f>SUM(#REF!)</f>
        <v>#REF!</v>
      </c>
      <c r="O23" s="108" t="e">
        <f>N23-L23</f>
        <v>#REF!</v>
      </c>
    </row>
    <row r="24" spans="2:19" ht="16.5" customHeight="1" thickBot="1" x14ac:dyDescent="0.25">
      <c r="B24" s="449" t="s">
        <v>20</v>
      </c>
      <c r="C24" s="450"/>
      <c r="D24" s="43" t="e">
        <f>#REF!</f>
        <v>#REF!</v>
      </c>
      <c r="E24" s="44" t="e">
        <f>#REF!</f>
        <v>#REF!</v>
      </c>
      <c r="F24" s="43" t="e">
        <f>#REF!</f>
        <v>#REF!</v>
      </c>
      <c r="G24" s="25" t="e">
        <f t="shared" si="0"/>
        <v>#REF!</v>
      </c>
      <c r="H24" s="43" t="e">
        <f>#REF!</f>
        <v>#REF!</v>
      </c>
      <c r="I24" s="26" t="e">
        <f t="shared" si="1"/>
        <v>#REF!</v>
      </c>
      <c r="J24" s="45" t="e">
        <f>#REF!</f>
        <v>#REF!</v>
      </c>
      <c r="K24" s="25" t="e">
        <f>J24-H24</f>
        <v>#REF!</v>
      </c>
      <c r="L24" s="43" t="e">
        <f>#REF!</f>
        <v>#REF!</v>
      </c>
      <c r="M24" s="26" t="e">
        <f>L24-J24</f>
        <v>#REF!</v>
      </c>
      <c r="N24" s="45" t="e">
        <f>#REF!</f>
        <v>#REF!</v>
      </c>
      <c r="O24" s="26" t="e">
        <f>N24-L24</f>
        <v>#REF!</v>
      </c>
      <c r="P24" s="73"/>
    </row>
    <row r="25" spans="2:19" ht="15" customHeight="1" x14ac:dyDescent="0.2">
      <c r="B25" s="130" t="s">
        <v>39</v>
      </c>
      <c r="C25" s="14"/>
      <c r="D25" s="15"/>
      <c r="E25" s="15"/>
      <c r="F25" s="16"/>
      <c r="G25" s="15"/>
      <c r="H25" s="15"/>
      <c r="I25" s="15"/>
      <c r="J25" s="15"/>
      <c r="K25" s="15"/>
      <c r="L25" s="15"/>
      <c r="M25" s="15"/>
      <c r="N25" s="15"/>
      <c r="O25" s="15"/>
    </row>
    <row r="26" spans="2:19" ht="6" customHeight="1" x14ac:dyDescent="0.2">
      <c r="B26" s="130"/>
      <c r="C26" s="14"/>
      <c r="D26" s="15"/>
      <c r="E26" s="15"/>
      <c r="F26" s="16"/>
      <c r="G26" s="15"/>
      <c r="H26" s="15"/>
      <c r="I26" s="15"/>
      <c r="J26" s="15"/>
      <c r="K26" s="15"/>
      <c r="L26" s="15"/>
      <c r="M26" s="15"/>
      <c r="N26" s="15"/>
      <c r="O26" s="15"/>
    </row>
    <row r="27" spans="2:19" ht="16.05" customHeight="1" thickBot="1" x14ac:dyDescent="0.25">
      <c r="B27" s="2" t="s">
        <v>14</v>
      </c>
      <c r="C27" s="3"/>
      <c r="D27" s="3"/>
      <c r="E27" s="3"/>
      <c r="F27" s="3"/>
      <c r="G27" s="3"/>
      <c r="H27" s="3"/>
      <c r="I27" s="3"/>
      <c r="J27" s="3"/>
      <c r="K27" s="3"/>
      <c r="L27" s="3"/>
      <c r="M27" s="3"/>
      <c r="N27" s="3"/>
      <c r="O27" s="3" t="s">
        <v>1</v>
      </c>
    </row>
    <row r="28" spans="2:19" ht="13.95" customHeight="1" x14ac:dyDescent="0.2">
      <c r="B28" s="440"/>
      <c r="C28" s="451"/>
      <c r="D28" s="174" t="str">
        <f>D12</f>
        <v>元年度決算</v>
      </c>
      <c r="E28" s="176" t="str">
        <f>E12</f>
        <v>2年度決見</v>
      </c>
      <c r="F28" s="437" t="str">
        <f>F12</f>
        <v>3年度</v>
      </c>
      <c r="G28" s="427"/>
      <c r="H28" s="426" t="str">
        <f>H12</f>
        <v>4年度</v>
      </c>
      <c r="I28" s="444"/>
      <c r="J28" s="437" t="str">
        <f>J12</f>
        <v>5年度</v>
      </c>
      <c r="K28" s="427"/>
      <c r="L28" s="437" t="str">
        <f>L12</f>
        <v>6年度</v>
      </c>
      <c r="M28" s="427"/>
      <c r="N28" s="426" t="str">
        <f>N12</f>
        <v>7年度</v>
      </c>
      <c r="O28" s="427"/>
    </row>
    <row r="29" spans="2:19" ht="13.95" customHeight="1" thickBot="1" x14ac:dyDescent="0.25">
      <c r="B29" s="442"/>
      <c r="C29" s="452"/>
      <c r="D29" s="6" t="s">
        <v>5</v>
      </c>
      <c r="E29" s="7" t="s">
        <v>5</v>
      </c>
      <c r="F29" s="6" t="s">
        <v>5</v>
      </c>
      <c r="G29" s="8" t="s">
        <v>7</v>
      </c>
      <c r="H29" s="11" t="s">
        <v>5</v>
      </c>
      <c r="I29" s="7" t="s">
        <v>7</v>
      </c>
      <c r="J29" s="6" t="s">
        <v>5</v>
      </c>
      <c r="K29" s="8" t="s">
        <v>7</v>
      </c>
      <c r="L29" s="6" t="s">
        <v>5</v>
      </c>
      <c r="M29" s="8" t="s">
        <v>7</v>
      </c>
      <c r="N29" s="11" t="s">
        <v>5</v>
      </c>
      <c r="O29" s="8" t="s">
        <v>7</v>
      </c>
    </row>
    <row r="30" spans="2:19" ht="16.05" customHeight="1" x14ac:dyDescent="0.2">
      <c r="B30" s="63" t="s">
        <v>6</v>
      </c>
      <c r="C30" s="60"/>
      <c r="D30" s="161" t="e">
        <f t="shared" ref="D30:O30" si="10">SUM(D31:D35)</f>
        <v>#REF!</v>
      </c>
      <c r="E30" s="66" t="e">
        <f t="shared" si="10"/>
        <v>#REF!</v>
      </c>
      <c r="F30" s="67" t="e">
        <f t="shared" si="10"/>
        <v>#REF!</v>
      </c>
      <c r="G30" s="68" t="e">
        <f t="shared" si="10"/>
        <v>#REF!</v>
      </c>
      <c r="H30" s="69" t="e">
        <f t="shared" si="10"/>
        <v>#REF!</v>
      </c>
      <c r="I30" s="66" t="e">
        <f t="shared" si="10"/>
        <v>#REF!</v>
      </c>
      <c r="J30" s="67" t="e">
        <f t="shared" si="10"/>
        <v>#REF!</v>
      </c>
      <c r="K30" s="68" t="e">
        <f t="shared" si="10"/>
        <v>#REF!</v>
      </c>
      <c r="L30" s="67" t="e">
        <f t="shared" si="10"/>
        <v>#REF!</v>
      </c>
      <c r="M30" s="68" t="e">
        <f t="shared" si="10"/>
        <v>#REF!</v>
      </c>
      <c r="N30" s="69" t="e">
        <f t="shared" si="10"/>
        <v>#REF!</v>
      </c>
      <c r="O30" s="68" t="e">
        <f t="shared" si="10"/>
        <v>#REF!</v>
      </c>
    </row>
    <row r="31" spans="2:19" ht="16.05" customHeight="1" x14ac:dyDescent="0.2">
      <c r="B31" s="62"/>
      <c r="C31" s="193" t="s">
        <v>0</v>
      </c>
      <c r="D31" s="194" t="e">
        <f>#REF!</f>
        <v>#REF!</v>
      </c>
      <c r="E31" s="195" t="e">
        <f>SUMIF(#REF!,$C31,#REF!)</f>
        <v>#REF!</v>
      </c>
      <c r="F31" s="196" t="e">
        <f>SUMIF(#REF!,$C31,#REF!)</f>
        <v>#REF!</v>
      </c>
      <c r="G31" s="197" t="e">
        <f t="shared" ref="G31:G35" si="11">F31-E31</f>
        <v>#REF!</v>
      </c>
      <c r="H31" s="198" t="e">
        <f>SUMIF(#REF!,$C31,#REF!)</f>
        <v>#REF!</v>
      </c>
      <c r="I31" s="199" t="e">
        <f>H31-F31</f>
        <v>#REF!</v>
      </c>
      <c r="J31" s="196" t="e">
        <f>SUMIF(#REF!,$C31,#REF!)</f>
        <v>#REF!</v>
      </c>
      <c r="K31" s="197" t="e">
        <f>J31-H31</f>
        <v>#REF!</v>
      </c>
      <c r="L31" s="196" t="e">
        <f>SUMIF(#REF!,$C31,#REF!)</f>
        <v>#REF!</v>
      </c>
      <c r="M31" s="197" t="e">
        <f>L31-J31</f>
        <v>#REF!</v>
      </c>
      <c r="N31" s="198" t="e">
        <f>SUMIF(#REF!,$C31,#REF!)</f>
        <v>#REF!</v>
      </c>
      <c r="O31" s="197" t="e">
        <f>N31-L31</f>
        <v>#REF!</v>
      </c>
    </row>
    <row r="32" spans="2:19" ht="16.05" customHeight="1" x14ac:dyDescent="0.2">
      <c r="B32" s="62"/>
      <c r="C32" s="205" t="s">
        <v>2</v>
      </c>
      <c r="D32" s="206" t="e">
        <f>#REF!</f>
        <v>#REF!</v>
      </c>
      <c r="E32" s="207" t="e">
        <f>SUMIF(#REF!,$C32,#REF!)</f>
        <v>#REF!</v>
      </c>
      <c r="F32" s="208" t="e">
        <f>SUMIF(#REF!,$C32,#REF!)</f>
        <v>#REF!</v>
      </c>
      <c r="G32" s="209" t="e">
        <f t="shared" si="11"/>
        <v>#REF!</v>
      </c>
      <c r="H32" s="210" t="e">
        <f>SUMIF(#REF!,$C32,#REF!)</f>
        <v>#REF!</v>
      </c>
      <c r="I32" s="211" t="e">
        <f>H32-F32</f>
        <v>#REF!</v>
      </c>
      <c r="J32" s="208" t="e">
        <f>SUMIF(#REF!,$C32,#REF!)</f>
        <v>#REF!</v>
      </c>
      <c r="K32" s="209" t="e">
        <f>J32-H32</f>
        <v>#REF!</v>
      </c>
      <c r="L32" s="208" t="e">
        <f>SUMIF(#REF!,$C32,#REF!)</f>
        <v>#REF!</v>
      </c>
      <c r="M32" s="209" t="e">
        <f>L32-J32</f>
        <v>#REF!</v>
      </c>
      <c r="N32" s="210" t="e">
        <f>SUMIF(#REF!,$C32,#REF!)</f>
        <v>#REF!</v>
      </c>
      <c r="O32" s="209" t="e">
        <f>N32-L32</f>
        <v>#REF!</v>
      </c>
    </row>
    <row r="33" spans="2:17" ht="16.05" customHeight="1" x14ac:dyDescent="0.2">
      <c r="B33" s="62"/>
      <c r="C33" s="212" t="s">
        <v>34</v>
      </c>
      <c r="D33" s="206" t="e">
        <f>#REF!</f>
        <v>#REF!</v>
      </c>
      <c r="E33" s="207" t="e">
        <f>SUMIF(#REF!,LEFT($C33,3),#REF!)</f>
        <v>#REF!</v>
      </c>
      <c r="F33" s="208" t="e">
        <f>SUMIF(#REF!,LEFT($C33,3),#REF!)</f>
        <v>#REF!</v>
      </c>
      <c r="G33" s="209" t="e">
        <f>SUM(F33,-E33)</f>
        <v>#REF!</v>
      </c>
      <c r="H33" s="210" t="e">
        <f>SUMIF(#REF!,LEFT($C33,3),#REF!)</f>
        <v>#REF!</v>
      </c>
      <c r="I33" s="211" t="e">
        <f>H33-F33</f>
        <v>#REF!</v>
      </c>
      <c r="J33" s="208" t="e">
        <f>SUMIF(#REF!,LEFT($C33,3),#REF!)</f>
        <v>#REF!</v>
      </c>
      <c r="K33" s="209" t="e">
        <f>J33-H33</f>
        <v>#REF!</v>
      </c>
      <c r="L33" s="208" t="e">
        <f>SUMIF(#REF!,LEFT($C33,3),#REF!)</f>
        <v>#REF!</v>
      </c>
      <c r="M33" s="209" t="e">
        <f>L33-J33</f>
        <v>#REF!</v>
      </c>
      <c r="N33" s="210" t="e">
        <f>SUMIF(#REF!,LEFT($C33,3),#REF!)</f>
        <v>#REF!</v>
      </c>
      <c r="O33" s="209" t="e">
        <f>N33-L33</f>
        <v>#REF!</v>
      </c>
    </row>
    <row r="34" spans="2:17" ht="16.05" customHeight="1" x14ac:dyDescent="0.2">
      <c r="B34" s="62"/>
      <c r="C34" s="205" t="s">
        <v>3</v>
      </c>
      <c r="D34" s="206" t="e">
        <f>#REF!</f>
        <v>#REF!</v>
      </c>
      <c r="E34" s="207" t="e">
        <f>SUMIF(#REF!,$C34,#REF!)</f>
        <v>#REF!</v>
      </c>
      <c r="F34" s="208" t="e">
        <f>SUMIF(#REF!,$C34,#REF!)</f>
        <v>#REF!</v>
      </c>
      <c r="G34" s="209" t="e">
        <f t="shared" si="11"/>
        <v>#REF!</v>
      </c>
      <c r="H34" s="210" t="e">
        <f>SUMIF(#REF!,$C34,#REF!)</f>
        <v>#REF!</v>
      </c>
      <c r="I34" s="211" t="e">
        <f>H34-F34</f>
        <v>#REF!</v>
      </c>
      <c r="J34" s="208" t="e">
        <f>SUMIF(#REF!,$C34,#REF!)</f>
        <v>#REF!</v>
      </c>
      <c r="K34" s="209" t="e">
        <f>J34-H34</f>
        <v>#REF!</v>
      </c>
      <c r="L34" s="208" t="e">
        <f>SUMIF(#REF!,$C34,#REF!)</f>
        <v>#REF!</v>
      </c>
      <c r="M34" s="209" t="e">
        <f>L34-J34</f>
        <v>#REF!</v>
      </c>
      <c r="N34" s="210" t="e">
        <f>SUMIF(#REF!,$C34,#REF!)</f>
        <v>#REF!</v>
      </c>
      <c r="O34" s="209" t="e">
        <f>N34-L34</f>
        <v>#REF!</v>
      </c>
    </row>
    <row r="35" spans="2:17" ht="16.05" customHeight="1" x14ac:dyDescent="0.2">
      <c r="B35" s="61"/>
      <c r="C35" s="159" t="s">
        <v>4</v>
      </c>
      <c r="D35" s="200" t="e">
        <f>#REF!</f>
        <v>#REF!</v>
      </c>
      <c r="E35" s="201" t="e">
        <f>SUMIF(#REF!,$C35,#REF!)</f>
        <v>#REF!</v>
      </c>
      <c r="F35" s="202" t="e">
        <f>SUMIF(#REF!,$C35,#REF!)</f>
        <v>#REF!</v>
      </c>
      <c r="G35" s="99" t="e">
        <f t="shared" si="11"/>
        <v>#REF!</v>
      </c>
      <c r="H35" s="203" t="e">
        <f>SUMIF(#REF!,$C35,#REF!)</f>
        <v>#REF!</v>
      </c>
      <c r="I35" s="204" t="e">
        <f>H35-F35</f>
        <v>#REF!</v>
      </c>
      <c r="J35" s="202" t="e">
        <f>SUMIF(#REF!,$C35,#REF!)</f>
        <v>#REF!</v>
      </c>
      <c r="K35" s="99" t="e">
        <f>J35-H35</f>
        <v>#REF!</v>
      </c>
      <c r="L35" s="202" t="e">
        <f>SUMIF(#REF!,$C35,#REF!)</f>
        <v>#REF!</v>
      </c>
      <c r="M35" s="99" t="e">
        <f>L35-J35</f>
        <v>#REF!</v>
      </c>
      <c r="N35" s="203" t="e">
        <f>SUMIF(#REF!,$C35,#REF!)</f>
        <v>#REF!</v>
      </c>
      <c r="O35" s="99" t="e">
        <f>N35-L35</f>
        <v>#REF!</v>
      </c>
    </row>
    <row r="36" spans="2:17" ht="16.05" customHeight="1" x14ac:dyDescent="0.2">
      <c r="B36" s="65" t="s">
        <v>19</v>
      </c>
      <c r="C36" s="64"/>
      <c r="D36" s="162">
        <f>'[1]★推計 (財政案)歳入'!D44+'[1]★推計 (財政案)歳入'!D48</f>
        <v>4470250</v>
      </c>
      <c r="E36" s="31" t="e">
        <f t="shared" ref="E36:O36" si="12">SUM(E37:E37)</f>
        <v>#REF!</v>
      </c>
      <c r="F36" s="32" t="e">
        <f t="shared" si="12"/>
        <v>#REF!</v>
      </c>
      <c r="G36" s="27" t="e">
        <f t="shared" si="12"/>
        <v>#REF!</v>
      </c>
      <c r="H36" s="36" t="e">
        <f t="shared" si="12"/>
        <v>#REF!</v>
      </c>
      <c r="I36" s="34" t="e">
        <f t="shared" si="12"/>
        <v>#REF!</v>
      </c>
      <c r="J36" s="32" t="e">
        <f t="shared" si="12"/>
        <v>#REF!</v>
      </c>
      <c r="K36" s="27" t="e">
        <f t="shared" si="12"/>
        <v>#REF!</v>
      </c>
      <c r="L36" s="32" t="e">
        <f t="shared" si="12"/>
        <v>#REF!</v>
      </c>
      <c r="M36" s="27" t="e">
        <f t="shared" si="12"/>
        <v>#REF!</v>
      </c>
      <c r="N36" s="36" t="e">
        <f t="shared" si="12"/>
        <v>#REF!</v>
      </c>
      <c r="O36" s="27" t="e">
        <f t="shared" si="12"/>
        <v>#REF!</v>
      </c>
    </row>
    <row r="37" spans="2:17" ht="16.05" customHeight="1" thickBot="1" x14ac:dyDescent="0.25">
      <c r="B37" s="177"/>
      <c r="C37" s="178" t="s">
        <v>58</v>
      </c>
      <c r="D37" s="160"/>
      <c r="E37" s="31" t="e">
        <f>#REF!+#REF!</f>
        <v>#REF!</v>
      </c>
      <c r="F37" s="32" t="e">
        <f>#REF!+#REF!</f>
        <v>#REF!</v>
      </c>
      <c r="G37" s="27" t="e">
        <f>F37-E37</f>
        <v>#REF!</v>
      </c>
      <c r="H37" s="36" t="e">
        <f>#REF!+#REF!</f>
        <v>#REF!</v>
      </c>
      <c r="I37" s="34" t="e">
        <f>H37-F37</f>
        <v>#REF!</v>
      </c>
      <c r="J37" s="32" t="e">
        <f>#REF!+#REF!</f>
        <v>#REF!</v>
      </c>
      <c r="K37" s="27" t="e">
        <f>J37-H37</f>
        <v>#REF!</v>
      </c>
      <c r="L37" s="32" t="e">
        <f>#REF!+#REF!</f>
        <v>#REF!</v>
      </c>
      <c r="M37" s="27" t="e">
        <f>L37-J37</f>
        <v>#REF!</v>
      </c>
      <c r="N37" s="36" t="e">
        <f>#REF!+#REF!</f>
        <v>#REF!</v>
      </c>
      <c r="O37" s="27" t="e">
        <f>N37-L37</f>
        <v>#REF!</v>
      </c>
    </row>
    <row r="38" spans="2:17" ht="16.05" customHeight="1" thickBot="1" x14ac:dyDescent="0.25">
      <c r="B38" s="438" t="s">
        <v>21</v>
      </c>
      <c r="C38" s="439"/>
      <c r="D38" s="158" t="e">
        <f>#REF!</f>
        <v>#REF!</v>
      </c>
      <c r="E38" s="129" t="e">
        <f>#REF!</f>
        <v>#REF!</v>
      </c>
      <c r="F38" s="33" t="e">
        <f>SUM(F36,F30)</f>
        <v>#REF!</v>
      </c>
      <c r="G38" s="28" t="e">
        <f>F38-E38</f>
        <v>#REF!</v>
      </c>
      <c r="H38" s="37" t="e">
        <f>SUM(H36,H30)</f>
        <v>#REF!</v>
      </c>
      <c r="I38" s="35" t="e">
        <f>H38-F38</f>
        <v>#REF!</v>
      </c>
      <c r="J38" s="33" t="e">
        <f>SUM(J36,J30)</f>
        <v>#REF!</v>
      </c>
      <c r="K38" s="28" t="e">
        <f>J38-H38</f>
        <v>#REF!</v>
      </c>
      <c r="L38" s="33" t="e">
        <f>SUM(L36,L30)</f>
        <v>#REF!</v>
      </c>
      <c r="M38" s="28" t="e">
        <f>L38-J38</f>
        <v>#REF!</v>
      </c>
      <c r="N38" s="37" t="e">
        <f>SUM(N36,N30)</f>
        <v>#REF!</v>
      </c>
      <c r="O38" s="28" t="e">
        <f>N38-L38</f>
        <v>#REF!</v>
      </c>
    </row>
    <row r="39" spans="2:17" ht="4.95" customHeight="1" x14ac:dyDescent="0.2">
      <c r="B39" s="3"/>
      <c r="C39" s="3"/>
      <c r="D39" s="3"/>
      <c r="E39" s="3"/>
      <c r="F39" s="3"/>
      <c r="G39" s="3"/>
      <c r="H39" s="3"/>
      <c r="I39" s="3"/>
      <c r="J39" s="3"/>
      <c r="K39" s="3"/>
      <c r="L39" s="3"/>
      <c r="M39" s="3"/>
      <c r="N39" s="3"/>
      <c r="O39" s="3"/>
    </row>
    <row r="40" spans="2:17" ht="12.75" customHeight="1" x14ac:dyDescent="0.2">
      <c r="B40" s="70" t="s">
        <v>35</v>
      </c>
      <c r="C40" s="131"/>
      <c r="D40" s="132"/>
      <c r="E40" s="131"/>
      <c r="F40" s="131"/>
      <c r="G40" s="3"/>
      <c r="H40" s="3"/>
      <c r="I40" s="3"/>
      <c r="J40" s="3"/>
      <c r="K40" s="3"/>
      <c r="L40" s="3"/>
      <c r="M40" s="3"/>
      <c r="N40" s="3"/>
      <c r="O40" s="3"/>
    </row>
    <row r="41" spans="2:17" ht="12.75" hidden="1" customHeight="1" x14ac:dyDescent="0.2">
      <c r="B41" s="70" t="s">
        <v>36</v>
      </c>
      <c r="C41" s="3"/>
      <c r="D41" s="3"/>
      <c r="E41" s="3"/>
      <c r="F41" s="3"/>
      <c r="G41" s="3"/>
      <c r="H41" s="3"/>
      <c r="I41" s="3"/>
      <c r="J41" s="3"/>
      <c r="K41" s="3"/>
      <c r="L41" s="3"/>
      <c r="M41" s="3"/>
      <c r="N41" s="3"/>
      <c r="O41" s="3"/>
    </row>
    <row r="42" spans="2:17" s="152" customFormat="1" ht="12.75" hidden="1" customHeight="1" x14ac:dyDescent="0.2">
      <c r="B42" s="70" t="s">
        <v>53</v>
      </c>
      <c r="C42" s="3"/>
      <c r="D42" s="3"/>
      <c r="E42" s="3"/>
      <c r="F42" s="3"/>
      <c r="G42" s="3"/>
      <c r="H42" s="3"/>
      <c r="I42" s="3"/>
      <c r="J42" s="3"/>
      <c r="K42" s="3"/>
      <c r="L42" s="3"/>
      <c r="M42" s="3"/>
      <c r="N42" s="3"/>
      <c r="O42" s="3"/>
    </row>
    <row r="43" spans="2:17" ht="12.75" hidden="1" customHeight="1" x14ac:dyDescent="0.2">
      <c r="B43" s="141" t="s">
        <v>38</v>
      </c>
      <c r="C43" s="3"/>
      <c r="D43" s="3"/>
      <c r="E43" s="3"/>
      <c r="F43" s="3"/>
      <c r="G43" s="3"/>
      <c r="H43" s="3"/>
      <c r="I43" s="3"/>
      <c r="J43" s="3"/>
      <c r="K43" s="3"/>
      <c r="L43" s="3"/>
      <c r="M43" s="3"/>
      <c r="N43" s="3"/>
      <c r="O43" s="3"/>
    </row>
    <row r="44" spans="2:17" ht="3.75" customHeight="1" x14ac:dyDescent="0.2">
      <c r="B44" s="10"/>
      <c r="C44" s="3"/>
      <c r="D44" s="3"/>
      <c r="E44" s="3"/>
      <c r="F44" s="3"/>
      <c r="G44" s="3"/>
      <c r="H44" s="3"/>
      <c r="I44" s="3"/>
      <c r="J44" s="3"/>
      <c r="K44" s="3"/>
      <c r="L44" s="3"/>
      <c r="M44" s="3"/>
      <c r="N44" s="3"/>
      <c r="O44" s="3"/>
    </row>
    <row r="45" spans="2:17" ht="21.75" customHeight="1" x14ac:dyDescent="0.2">
      <c r="B45" s="2" t="s">
        <v>23</v>
      </c>
      <c r="C45" s="3"/>
      <c r="D45" s="3"/>
      <c r="E45" s="3"/>
      <c r="F45" s="3"/>
      <c r="G45" s="3"/>
      <c r="H45" s="3"/>
      <c r="I45" s="3"/>
      <c r="J45" s="3"/>
      <c r="K45" s="3"/>
      <c r="L45" s="3"/>
      <c r="M45" s="3"/>
      <c r="N45" s="3"/>
      <c r="O45" s="3"/>
    </row>
    <row r="46" spans="2:17" ht="19.649999999999999" customHeight="1" thickBot="1" x14ac:dyDescent="0.25">
      <c r="B46" s="2" t="s">
        <v>22</v>
      </c>
      <c r="C46" s="3"/>
      <c r="D46" s="3"/>
      <c r="E46" s="3"/>
      <c r="F46" s="3"/>
      <c r="G46" s="3"/>
      <c r="H46" s="3"/>
      <c r="I46" s="3"/>
      <c r="J46" s="3"/>
      <c r="K46" s="3"/>
      <c r="L46" s="3"/>
      <c r="M46" s="3"/>
      <c r="N46" s="3"/>
      <c r="O46" s="3" t="s">
        <v>1</v>
      </c>
    </row>
    <row r="47" spans="2:17" ht="14.25" customHeight="1" x14ac:dyDescent="0.2">
      <c r="B47" s="440"/>
      <c r="C47" s="441"/>
      <c r="D47" s="174" t="str">
        <f>D12</f>
        <v>元年度決算</v>
      </c>
      <c r="E47" s="175" t="str">
        <f>E12</f>
        <v>2年度決見</v>
      </c>
      <c r="F47" s="426" t="str">
        <f>F12</f>
        <v>3年度</v>
      </c>
      <c r="G47" s="444"/>
      <c r="H47" s="437" t="str">
        <f>H12</f>
        <v>4年度</v>
      </c>
      <c r="I47" s="427"/>
      <c r="J47" s="426" t="str">
        <f>J12</f>
        <v>5年度</v>
      </c>
      <c r="K47" s="444"/>
      <c r="L47" s="437" t="str">
        <f>L12</f>
        <v>6年度</v>
      </c>
      <c r="M47" s="427"/>
      <c r="N47" s="426" t="str">
        <f>N12</f>
        <v>7年度</v>
      </c>
      <c r="O47" s="427"/>
      <c r="Q47" s="12"/>
    </row>
    <row r="48" spans="2:17" ht="14.25" customHeight="1" thickBot="1" x14ac:dyDescent="0.25">
      <c r="B48" s="442"/>
      <c r="C48" s="443"/>
      <c r="D48" s="6" t="s">
        <v>5</v>
      </c>
      <c r="E48" s="8" t="s">
        <v>5</v>
      </c>
      <c r="F48" s="11" t="s">
        <v>5</v>
      </c>
      <c r="G48" s="7" t="s">
        <v>7</v>
      </c>
      <c r="H48" s="6" t="s">
        <v>5</v>
      </c>
      <c r="I48" s="8" t="s">
        <v>7</v>
      </c>
      <c r="J48" s="11" t="s">
        <v>5</v>
      </c>
      <c r="K48" s="7" t="s">
        <v>7</v>
      </c>
      <c r="L48" s="6" t="s">
        <v>5</v>
      </c>
      <c r="M48" s="8" t="s">
        <v>7</v>
      </c>
      <c r="N48" s="11" t="s">
        <v>5</v>
      </c>
      <c r="O48" s="8" t="s">
        <v>7</v>
      </c>
      <c r="Q48" s="12"/>
    </row>
    <row r="49" spans="2:19" ht="29.4" customHeight="1" x14ac:dyDescent="0.2">
      <c r="B49" s="428" t="s">
        <v>24</v>
      </c>
      <c r="C49" s="429"/>
      <c r="D49" s="139">
        <v>-599576</v>
      </c>
      <c r="E49" s="24" t="e">
        <f>E24-E38</f>
        <v>#REF!</v>
      </c>
      <c r="F49" s="46" t="e">
        <f>F24-F38</f>
        <v>#REF!</v>
      </c>
      <c r="G49" s="47"/>
      <c r="H49" s="72" t="e">
        <f>H24-H38</f>
        <v>#REF!</v>
      </c>
      <c r="I49" s="48"/>
      <c r="J49" s="46" t="e">
        <f>J24-J38</f>
        <v>#REF!</v>
      </c>
      <c r="K49" s="47"/>
      <c r="L49" s="72" t="e">
        <f>L24-L38</f>
        <v>#REF!</v>
      </c>
      <c r="M49" s="48"/>
      <c r="N49" s="46" t="e">
        <f>N24-N38</f>
        <v>#REF!</v>
      </c>
      <c r="O49" s="48"/>
      <c r="P49" s="12"/>
      <c r="Q49" s="12"/>
    </row>
    <row r="50" spans="2:19" ht="15" customHeight="1" x14ac:dyDescent="0.2">
      <c r="B50" s="118"/>
      <c r="C50" s="119" t="s">
        <v>16</v>
      </c>
      <c r="D50" s="120" t="e">
        <f>#REF!</f>
        <v>#REF!</v>
      </c>
      <c r="E50" s="103" t="e">
        <f>#REF!</f>
        <v>#REF!</v>
      </c>
      <c r="F50" s="121" t="e">
        <f>#REF!</f>
        <v>#REF!</v>
      </c>
      <c r="G50" s="122"/>
      <c r="H50" s="123" t="e">
        <f>#REF!</f>
        <v>#REF!</v>
      </c>
      <c r="I50" s="124"/>
      <c r="J50" s="121" t="e">
        <f>#REF!</f>
        <v>#REF!</v>
      </c>
      <c r="K50" s="122"/>
      <c r="L50" s="123" t="e">
        <f>#REF!</f>
        <v>#REF!</v>
      </c>
      <c r="M50" s="124"/>
      <c r="N50" s="121" t="e">
        <f>#REF!</f>
        <v>#REF!</v>
      </c>
      <c r="O50" s="124"/>
      <c r="P50" s="12"/>
    </row>
    <row r="51" spans="2:19" ht="15" customHeight="1" x14ac:dyDescent="0.2">
      <c r="B51" s="116"/>
      <c r="C51" s="117" t="s">
        <v>28</v>
      </c>
      <c r="D51" s="49"/>
      <c r="E51" s="23" t="e">
        <f>#REF!</f>
        <v>#REF!</v>
      </c>
      <c r="F51" s="50" t="e">
        <f>#REF!</f>
        <v>#REF!</v>
      </c>
      <c r="G51" s="51"/>
      <c r="H51" s="52" t="e">
        <f>#REF!</f>
        <v>#REF!</v>
      </c>
      <c r="I51" s="53"/>
      <c r="J51" s="50" t="e">
        <f>#REF!</f>
        <v>#REF!</v>
      </c>
      <c r="K51" s="51"/>
      <c r="L51" s="52" t="e">
        <f>#REF!</f>
        <v>#REF!</v>
      </c>
      <c r="M51" s="53"/>
      <c r="N51" s="50" t="e">
        <f>#REF!</f>
        <v>#REF!</v>
      </c>
      <c r="O51" s="53"/>
      <c r="P51" s="12"/>
    </row>
    <row r="52" spans="2:19" ht="19.649999999999999" customHeight="1" thickBot="1" x14ac:dyDescent="0.25">
      <c r="B52" s="430" t="s">
        <v>15</v>
      </c>
      <c r="C52" s="431"/>
      <c r="D52" s="54" t="e">
        <f>#REF!</f>
        <v>#REF!</v>
      </c>
      <c r="E52" s="55" t="e">
        <f>SUM(D52,E49,E50,E51)</f>
        <v>#REF!</v>
      </c>
      <c r="F52" s="56" t="e">
        <f>SUM(E52,F49,F50,F51)</f>
        <v>#REF!</v>
      </c>
      <c r="G52" s="57"/>
      <c r="H52" s="54" t="e">
        <f>SUM(F52,H49,H50,H51)</f>
        <v>#REF!</v>
      </c>
      <c r="I52" s="58"/>
      <c r="J52" s="56" t="e">
        <f>SUM(H52,J49,J50,J51)</f>
        <v>#REF!</v>
      </c>
      <c r="K52" s="57"/>
      <c r="L52" s="54" t="e">
        <f>SUM(J52,L49,L50,L51)</f>
        <v>#REF!</v>
      </c>
      <c r="M52" s="58"/>
      <c r="N52" s="56" t="e">
        <f>SUM(L52,N49,N50,N51)</f>
        <v>#REF!</v>
      </c>
      <c r="O52" s="59"/>
      <c r="P52" s="12"/>
    </row>
    <row r="53" spans="2:19" ht="16.5" customHeight="1" x14ac:dyDescent="0.2">
      <c r="B53" s="3"/>
      <c r="C53" s="133" t="str">
        <f>"※地方財政法第233条の2の規定による基金繰入（決算積立）を含む（令和"&amp;B2+1&amp;"年度以降は"&amp;"200,000"&amp;"千円）、決算済み年度は基金取崩し額とA-Bの値に差が生じ、その額は翌年度へ繰越金として計上されています。
"</f>
        <v xml:space="preserve">※地方財政法第233条の2の規定による基金繰入（決算積立）を含む（令和3年度以降は200,000千円）、決算済み年度は基金取崩し額とA-Bの値に差が生じ、その額は翌年度へ繰越金として計上されています。
</v>
      </c>
      <c r="E53" s="38"/>
      <c r="F53" s="38"/>
      <c r="G53" s="3"/>
      <c r="H53" s="38"/>
      <c r="I53" s="3"/>
      <c r="J53" s="38"/>
      <c r="K53" s="3"/>
      <c r="L53" s="38"/>
      <c r="M53" s="3"/>
      <c r="N53" s="38"/>
      <c r="O53" s="3"/>
    </row>
    <row r="54" spans="2:19" ht="20.399999999999999" customHeight="1" x14ac:dyDescent="0.2">
      <c r="B54" s="2" t="s">
        <v>57</v>
      </c>
      <c r="C54" s="3"/>
      <c r="D54" s="3"/>
      <c r="E54" s="3"/>
      <c r="F54" s="3"/>
      <c r="G54" s="3"/>
      <c r="H54" s="3"/>
      <c r="I54" s="3"/>
      <c r="J54" s="3"/>
      <c r="K54" s="3"/>
      <c r="L54" s="3"/>
      <c r="M54" s="3"/>
      <c r="N54" s="3"/>
      <c r="O54" s="3" t="s">
        <v>1</v>
      </c>
    </row>
    <row r="55" spans="2:19" ht="14.25" customHeight="1" x14ac:dyDescent="0.2">
      <c r="B55" s="432"/>
      <c r="C55" s="433"/>
      <c r="D55" s="173" t="s">
        <v>54</v>
      </c>
      <c r="E55" s="78" t="s">
        <v>55</v>
      </c>
      <c r="F55" s="434" t="str">
        <f>IF(ISNUMBER($B$2),$B$2+1&amp;"年度","??+1年度")</f>
        <v>3年度</v>
      </c>
      <c r="G55" s="435"/>
      <c r="H55" s="434" t="str">
        <f>IF(ISNUMBER($B$2),$B$2+2&amp;"年度","??+2年度")</f>
        <v>4年度</v>
      </c>
      <c r="I55" s="436"/>
      <c r="J55" s="435" t="str">
        <f>IF(ISNUMBER($B$2),$B$2+3&amp;"年度","??+3年度")</f>
        <v>5年度</v>
      </c>
      <c r="K55" s="435"/>
      <c r="L55" s="434" t="str">
        <f>IF(ISNUMBER($B$2),$B$2+4&amp;"年度","??+4年度")</f>
        <v>6年度</v>
      </c>
      <c r="M55" s="436"/>
      <c r="N55" s="435" t="str">
        <f>IF(ISNUMBER($B$2),$B$2+5&amp;"年度","??+5年度")</f>
        <v>7年度</v>
      </c>
      <c r="O55" s="435"/>
      <c r="Q55" s="12"/>
      <c r="R55" s="12"/>
      <c r="S55" s="12"/>
    </row>
    <row r="56" spans="2:19" ht="14.25" customHeight="1" x14ac:dyDescent="0.2">
      <c r="B56" s="432"/>
      <c r="C56" s="433"/>
      <c r="D56" s="78" t="s">
        <v>5</v>
      </c>
      <c r="E56" s="78" t="s">
        <v>5</v>
      </c>
      <c r="F56" s="76" t="s">
        <v>5</v>
      </c>
      <c r="G56" s="78" t="s">
        <v>7</v>
      </c>
      <c r="H56" s="76" t="s">
        <v>5</v>
      </c>
      <c r="I56" s="77" t="s">
        <v>7</v>
      </c>
      <c r="J56" s="78" t="s">
        <v>5</v>
      </c>
      <c r="K56" s="78" t="s">
        <v>7</v>
      </c>
      <c r="L56" s="76" t="s">
        <v>5</v>
      </c>
      <c r="M56" s="77" t="s">
        <v>7</v>
      </c>
      <c r="N56" s="78" t="s">
        <v>5</v>
      </c>
      <c r="O56" s="78" t="s">
        <v>7</v>
      </c>
      <c r="Q56" s="12"/>
      <c r="R56" s="12"/>
      <c r="S56" s="12"/>
    </row>
    <row r="57" spans="2:19" ht="21.75" customHeight="1" x14ac:dyDescent="0.2">
      <c r="B57" s="418" t="s">
        <v>24</v>
      </c>
      <c r="C57" s="419"/>
      <c r="D57" s="149">
        <v>-599576</v>
      </c>
      <c r="E57" s="142">
        <v>-534155.77999999933</v>
      </c>
      <c r="F57" s="149">
        <v>-441529</v>
      </c>
      <c r="G57" s="145"/>
      <c r="H57" s="143">
        <v>-812550</v>
      </c>
      <c r="I57" s="144"/>
      <c r="J57" s="149">
        <v>-658546</v>
      </c>
      <c r="K57" s="145"/>
      <c r="L57" s="143">
        <v>-600949</v>
      </c>
      <c r="M57" s="144"/>
      <c r="N57" s="145"/>
      <c r="O57" s="145"/>
      <c r="P57" s="12"/>
    </row>
    <row r="58" spans="2:19" ht="16.5" customHeight="1" x14ac:dyDescent="0.2">
      <c r="B58" s="420" t="s">
        <v>15</v>
      </c>
      <c r="C58" s="421"/>
      <c r="D58" s="147">
        <v>4530736</v>
      </c>
      <c r="E58" s="148">
        <v>4276580.2200000007</v>
      </c>
      <c r="F58" s="147">
        <v>4085051.2200000007</v>
      </c>
      <c r="G58" s="145"/>
      <c r="H58" s="146">
        <v>3522501.2200000007</v>
      </c>
      <c r="I58" s="144"/>
      <c r="J58" s="147">
        <v>3113955.2200000007</v>
      </c>
      <c r="K58" s="145"/>
      <c r="L58" s="146">
        <v>2763006.2200000007</v>
      </c>
      <c r="M58" s="80"/>
      <c r="N58" s="145"/>
      <c r="O58" s="79"/>
      <c r="P58" s="12"/>
    </row>
    <row r="59" spans="2:19" ht="12.75" customHeight="1" x14ac:dyDescent="0.2"/>
    <row r="60" spans="2:19" ht="19.649999999999999" customHeight="1" thickBot="1" x14ac:dyDescent="0.25">
      <c r="B60" s="2" t="s">
        <v>31</v>
      </c>
      <c r="C60" s="13"/>
      <c r="D60" s="3"/>
      <c r="E60" s="38"/>
      <c r="F60" s="38"/>
      <c r="G60" s="3"/>
      <c r="H60" s="38"/>
      <c r="I60" s="3"/>
      <c r="J60" s="38"/>
      <c r="K60" s="3"/>
      <c r="L60" s="38"/>
      <c r="M60" s="3"/>
      <c r="N60" s="38"/>
      <c r="O60" s="3" t="s">
        <v>1</v>
      </c>
    </row>
    <row r="61" spans="2:19" ht="14.25" customHeight="1" x14ac:dyDescent="0.2">
      <c r="B61" s="422"/>
      <c r="C61" s="423"/>
      <c r="D61" s="171" t="str">
        <f>D12</f>
        <v>元年度決算</v>
      </c>
      <c r="E61" s="172" t="str">
        <f>E12</f>
        <v>2年度決見</v>
      </c>
      <c r="F61" s="404" t="str">
        <f>F12</f>
        <v>3年度</v>
      </c>
      <c r="G61" s="417"/>
      <c r="H61" s="402" t="str">
        <f>H12</f>
        <v>4年度</v>
      </c>
      <c r="I61" s="403"/>
      <c r="J61" s="404" t="str">
        <f>J12</f>
        <v>5年度</v>
      </c>
      <c r="K61" s="417"/>
      <c r="L61" s="402" t="str">
        <f>L12</f>
        <v>6年度</v>
      </c>
      <c r="M61" s="403"/>
      <c r="N61" s="404" t="str">
        <f>N12</f>
        <v>7年度</v>
      </c>
      <c r="O61" s="403"/>
      <c r="Q61" s="12"/>
    </row>
    <row r="62" spans="2:19" ht="14.25" customHeight="1" thickBot="1" x14ac:dyDescent="0.25">
      <c r="B62" s="424"/>
      <c r="C62" s="425"/>
      <c r="D62" s="83" t="s">
        <v>5</v>
      </c>
      <c r="E62" s="84" t="s">
        <v>5</v>
      </c>
      <c r="F62" s="85" t="s">
        <v>5</v>
      </c>
      <c r="G62" s="86" t="s">
        <v>7</v>
      </c>
      <c r="H62" s="83" t="s">
        <v>5</v>
      </c>
      <c r="I62" s="84" t="s">
        <v>7</v>
      </c>
      <c r="J62" s="85" t="s">
        <v>5</v>
      </c>
      <c r="K62" s="86" t="s">
        <v>7</v>
      </c>
      <c r="L62" s="83" t="s">
        <v>5</v>
      </c>
      <c r="M62" s="84" t="s">
        <v>7</v>
      </c>
      <c r="N62" s="85" t="s">
        <v>5</v>
      </c>
      <c r="O62" s="84" t="s">
        <v>7</v>
      </c>
      <c r="Q62" s="12"/>
    </row>
    <row r="63" spans="2:19" ht="21" customHeight="1" x14ac:dyDescent="0.2">
      <c r="B63" s="405" t="s">
        <v>24</v>
      </c>
      <c r="C63" s="406"/>
      <c r="D63" s="157">
        <v>-342000</v>
      </c>
      <c r="E63" s="24" t="e">
        <f>0-SUM(#REF!)</f>
        <v>#REF!</v>
      </c>
      <c r="F63" s="46" t="e">
        <f>0-SUM(#REF!)</f>
        <v>#REF!</v>
      </c>
      <c r="G63" s="47"/>
      <c r="H63" s="72" t="e">
        <f>0-SUM(#REF!)</f>
        <v>#REF!</v>
      </c>
      <c r="I63" s="48"/>
      <c r="J63" s="46" t="e">
        <f>0-SUM(#REF!)</f>
        <v>#REF!</v>
      </c>
      <c r="K63" s="47"/>
      <c r="L63" s="72" t="e">
        <f>0-SUM(#REF!)</f>
        <v>#REF!</v>
      </c>
      <c r="M63" s="48"/>
      <c r="N63" s="46" t="e">
        <f>0-SUM(#REF!)</f>
        <v>#REF!</v>
      </c>
      <c r="O63" s="48"/>
      <c r="P63" s="12"/>
      <c r="Q63" s="12"/>
    </row>
    <row r="64" spans="2:19" ht="14.25" customHeight="1" x14ac:dyDescent="0.2">
      <c r="B64" s="126"/>
      <c r="C64" s="128" t="s">
        <v>29</v>
      </c>
      <c r="D64" s="140"/>
      <c r="E64" s="23" t="e">
        <f>#REF!</f>
        <v>#REF!</v>
      </c>
      <c r="F64" s="50" t="e">
        <f>#REF!</f>
        <v>#REF!</v>
      </c>
      <c r="G64" s="51"/>
      <c r="H64" s="52" t="e">
        <f>#REF!</f>
        <v>#REF!</v>
      </c>
      <c r="I64" s="53"/>
      <c r="J64" s="50" t="e">
        <f>#REF!</f>
        <v>#REF!</v>
      </c>
      <c r="K64" s="51"/>
      <c r="L64" s="52" t="e">
        <f>#REF!</f>
        <v>#REF!</v>
      </c>
      <c r="M64" s="53"/>
      <c r="N64" s="50" t="e">
        <f>#REF!</f>
        <v>#REF!</v>
      </c>
      <c r="O64" s="53"/>
      <c r="P64" s="12"/>
      <c r="Q64" s="12" t="s">
        <v>37</v>
      </c>
    </row>
    <row r="65" spans="1:17" ht="16.5" customHeight="1" thickBot="1" x14ac:dyDescent="0.25">
      <c r="B65" s="407" t="s">
        <v>27</v>
      </c>
      <c r="C65" s="408"/>
      <c r="D65" s="54" t="e">
        <f>#REF!</f>
        <v>#REF!</v>
      </c>
      <c r="E65" s="55" t="e">
        <f>SUM(D65,E63,E64)</f>
        <v>#REF!</v>
      </c>
      <c r="F65" s="56" t="e">
        <f>SUM(E65,F63,F64)</f>
        <v>#REF!</v>
      </c>
      <c r="G65" s="57"/>
      <c r="H65" s="54" t="e">
        <f>SUM(F65,H63,H64)</f>
        <v>#REF!</v>
      </c>
      <c r="I65" s="58"/>
      <c r="J65" s="56" t="e">
        <f>SUM(H65,J63,J64)</f>
        <v>#REF!</v>
      </c>
      <c r="K65" s="57"/>
      <c r="L65" s="54" t="e">
        <f>SUM(J65,L63,L64)</f>
        <v>#REF!</v>
      </c>
      <c r="M65" s="58"/>
      <c r="N65" s="56" t="e">
        <f>SUM(L65,N63,N64)</f>
        <v>#REF!</v>
      </c>
      <c r="O65" s="59"/>
      <c r="P65" s="12"/>
    </row>
    <row r="66" spans="1:17" ht="13.95" customHeight="1" x14ac:dyDescent="0.2">
      <c r="A66" s="74"/>
      <c r="B66" s="74"/>
      <c r="C66" s="74"/>
      <c r="D66" s="74"/>
      <c r="E66" s="74"/>
      <c r="F66" s="74"/>
      <c r="G66" s="74"/>
      <c r="H66" s="74"/>
      <c r="I66" s="74"/>
      <c r="J66" s="74"/>
      <c r="K66" s="74"/>
      <c r="L66" s="74"/>
      <c r="M66" s="74"/>
      <c r="N66" s="74"/>
      <c r="O66" s="75"/>
      <c r="P66" s="12"/>
    </row>
    <row r="67" spans="1:17" ht="19.649999999999999" customHeight="1" thickBot="1" x14ac:dyDescent="0.25">
      <c r="B67" s="2" t="s">
        <v>32</v>
      </c>
      <c r="C67" s="13"/>
      <c r="D67" s="3"/>
      <c r="E67" s="38"/>
      <c r="F67" s="38"/>
      <c r="G67" s="3"/>
      <c r="H67" s="38"/>
      <c r="I67" s="3"/>
      <c r="J67" s="38"/>
      <c r="K67" s="3"/>
      <c r="L67" s="38"/>
      <c r="M67" s="3"/>
      <c r="N67" s="38"/>
      <c r="O67" s="3" t="s">
        <v>1</v>
      </c>
    </row>
    <row r="68" spans="1:17" ht="14.25" customHeight="1" x14ac:dyDescent="0.2">
      <c r="B68" s="409"/>
      <c r="C68" s="410"/>
      <c r="D68" s="168" t="str">
        <f>D12</f>
        <v>元年度決算</v>
      </c>
      <c r="E68" s="169" t="str">
        <f>E12</f>
        <v>2年度決見</v>
      </c>
      <c r="F68" s="413" t="str">
        <f>F12</f>
        <v>3年度</v>
      </c>
      <c r="G68" s="414"/>
      <c r="H68" s="415" t="str">
        <f>H12</f>
        <v>4年度</v>
      </c>
      <c r="I68" s="416"/>
      <c r="J68" s="413" t="str">
        <f>J12</f>
        <v>5年度</v>
      </c>
      <c r="K68" s="414"/>
      <c r="L68" s="415" t="str">
        <f>L12</f>
        <v>6年度</v>
      </c>
      <c r="M68" s="416"/>
      <c r="N68" s="413" t="str">
        <f>N12</f>
        <v>7年度</v>
      </c>
      <c r="O68" s="416"/>
      <c r="Q68" s="12"/>
    </row>
    <row r="69" spans="1:17" ht="14.25" customHeight="1" thickBot="1" x14ac:dyDescent="0.25">
      <c r="B69" s="411"/>
      <c r="C69" s="412"/>
      <c r="D69" s="95" t="s">
        <v>5</v>
      </c>
      <c r="E69" s="96" t="s">
        <v>5</v>
      </c>
      <c r="F69" s="97" t="s">
        <v>5</v>
      </c>
      <c r="G69" s="98" t="s">
        <v>7</v>
      </c>
      <c r="H69" s="95" t="s">
        <v>5</v>
      </c>
      <c r="I69" s="96" t="s">
        <v>7</v>
      </c>
      <c r="J69" s="97" t="s">
        <v>5</v>
      </c>
      <c r="K69" s="98" t="s">
        <v>7</v>
      </c>
      <c r="L69" s="95" t="s">
        <v>5</v>
      </c>
      <c r="M69" s="96" t="s">
        <v>7</v>
      </c>
      <c r="N69" s="97" t="s">
        <v>5</v>
      </c>
      <c r="O69" s="96" t="s">
        <v>7</v>
      </c>
      <c r="Q69" s="12"/>
    </row>
    <row r="70" spans="1:17" ht="21" customHeight="1" x14ac:dyDescent="0.2">
      <c r="B70" s="393" t="s">
        <v>24</v>
      </c>
      <c r="C70" s="394"/>
      <c r="D70" s="157">
        <v>-199223</v>
      </c>
      <c r="E70" s="24" t="e">
        <f>0-SUM(#REF!)</f>
        <v>#REF!</v>
      </c>
      <c r="F70" s="46" t="e">
        <f>0-SUM(#REF!)</f>
        <v>#REF!</v>
      </c>
      <c r="G70" s="47"/>
      <c r="H70" s="72" t="e">
        <f>0-SUM(#REF!)</f>
        <v>#REF!</v>
      </c>
      <c r="I70" s="48"/>
      <c r="J70" s="46" t="e">
        <f>0-SUM(#REF!)</f>
        <v>#REF!</v>
      </c>
      <c r="K70" s="47"/>
      <c r="L70" s="72" t="e">
        <f>0-SUM(#REF!)</f>
        <v>#REF!</v>
      </c>
      <c r="M70" s="48"/>
      <c r="N70" s="46" t="e">
        <f>0-SUM(#REF!)</f>
        <v>#REF!</v>
      </c>
      <c r="O70" s="48"/>
      <c r="P70" s="12"/>
      <c r="Q70" s="12"/>
    </row>
    <row r="71" spans="1:17" ht="16.05" customHeight="1" x14ac:dyDescent="0.2">
      <c r="B71" s="125"/>
      <c r="C71" s="127" t="s">
        <v>29</v>
      </c>
      <c r="D71" s="52"/>
      <c r="E71" s="23" t="e">
        <f>#REF!</f>
        <v>#REF!</v>
      </c>
      <c r="F71" s="50" t="e">
        <f>#REF!</f>
        <v>#REF!</v>
      </c>
      <c r="G71" s="51"/>
      <c r="H71" s="52" t="e">
        <f>#REF!</f>
        <v>#REF!</v>
      </c>
      <c r="I71" s="53"/>
      <c r="J71" s="50" t="e">
        <f>#REF!</f>
        <v>#REF!</v>
      </c>
      <c r="K71" s="51"/>
      <c r="L71" s="52" t="e">
        <f>#REF!</f>
        <v>#REF!</v>
      </c>
      <c r="M71" s="53"/>
      <c r="N71" s="50" t="e">
        <f>#REF!</f>
        <v>#REF!</v>
      </c>
      <c r="O71" s="53"/>
      <c r="P71" s="12"/>
      <c r="Q71" s="12"/>
    </row>
    <row r="72" spans="1:17" ht="16.5" customHeight="1" thickBot="1" x14ac:dyDescent="0.25">
      <c r="B72" s="395" t="s">
        <v>27</v>
      </c>
      <c r="C72" s="396"/>
      <c r="D72" s="54" t="e">
        <f>#REF!</f>
        <v>#REF!</v>
      </c>
      <c r="E72" s="55" t="e">
        <f>SUM(D72,E70,E71)</f>
        <v>#REF!</v>
      </c>
      <c r="F72" s="56" t="e">
        <f>SUM(E72,F70,F71)</f>
        <v>#REF!</v>
      </c>
      <c r="G72" s="57"/>
      <c r="H72" s="54" t="e">
        <f>SUM(F72,H70,H71)</f>
        <v>#REF!</v>
      </c>
      <c r="I72" s="58"/>
      <c r="J72" s="56" t="e">
        <f>SUM(H72,J70,J71)</f>
        <v>#REF!</v>
      </c>
      <c r="K72" s="57"/>
      <c r="L72" s="54" t="e">
        <f>SUM(J72,L70,L71)</f>
        <v>#REF!</v>
      </c>
      <c r="M72" s="58"/>
      <c r="N72" s="56" t="e">
        <f>SUM(L72,N70,N71)</f>
        <v>#REF!</v>
      </c>
      <c r="O72" s="59"/>
      <c r="P72" s="12"/>
    </row>
    <row r="73" spans="1:17" ht="12" customHeight="1" x14ac:dyDescent="0.2">
      <c r="A73" s="74"/>
      <c r="B73" s="74"/>
      <c r="C73" s="74"/>
      <c r="D73" s="74"/>
      <c r="E73" s="74"/>
      <c r="F73" s="74"/>
      <c r="G73" s="74"/>
      <c r="H73" s="74"/>
      <c r="I73" s="74"/>
      <c r="J73" s="74"/>
      <c r="K73" s="74"/>
      <c r="L73" s="74"/>
      <c r="M73" s="74"/>
      <c r="N73" s="74"/>
      <c r="O73" s="75"/>
      <c r="P73" s="12"/>
    </row>
    <row r="74" spans="1:17" ht="19.649999999999999" customHeight="1" thickBot="1" x14ac:dyDescent="0.25">
      <c r="B74" s="2" t="s">
        <v>26</v>
      </c>
      <c r="C74" s="3"/>
      <c r="D74" s="3"/>
      <c r="E74" s="3"/>
      <c r="F74" s="3"/>
      <c r="G74" s="3"/>
      <c r="H74" s="3"/>
      <c r="I74" s="3"/>
      <c r="J74" s="3"/>
      <c r="K74" s="3"/>
      <c r="L74" s="3"/>
      <c r="M74" s="3"/>
      <c r="N74" s="3"/>
      <c r="O74" s="3" t="s">
        <v>1</v>
      </c>
    </row>
    <row r="75" spans="1:17" ht="14.25" customHeight="1" x14ac:dyDescent="0.2">
      <c r="B75" s="397"/>
      <c r="C75" s="398"/>
      <c r="D75" s="170" t="str">
        <f>D12</f>
        <v>元年度決算</v>
      </c>
      <c r="E75" s="167" t="str">
        <f>E12</f>
        <v>2年度決見</v>
      </c>
      <c r="F75" s="388" t="str">
        <f>F12</f>
        <v>3年度</v>
      </c>
      <c r="G75" s="401"/>
      <c r="H75" s="386" t="str">
        <f>H12</f>
        <v>4年度</v>
      </c>
      <c r="I75" s="387"/>
      <c r="J75" s="388" t="str">
        <f>J12</f>
        <v>5年度</v>
      </c>
      <c r="K75" s="401"/>
      <c r="L75" s="386" t="str">
        <f>L12</f>
        <v>6年度</v>
      </c>
      <c r="M75" s="387"/>
      <c r="N75" s="388" t="str">
        <f>N12</f>
        <v>7年度</v>
      </c>
      <c r="O75" s="387"/>
      <c r="Q75" s="12"/>
    </row>
    <row r="76" spans="1:17" ht="14.25" customHeight="1" thickBot="1" x14ac:dyDescent="0.25">
      <c r="B76" s="399"/>
      <c r="C76" s="400"/>
      <c r="D76" s="89" t="s">
        <v>5</v>
      </c>
      <c r="E76" s="90" t="s">
        <v>5</v>
      </c>
      <c r="F76" s="91" t="s">
        <v>5</v>
      </c>
      <c r="G76" s="92" t="s">
        <v>7</v>
      </c>
      <c r="H76" s="89" t="s">
        <v>5</v>
      </c>
      <c r="I76" s="90" t="s">
        <v>7</v>
      </c>
      <c r="J76" s="91" t="s">
        <v>5</v>
      </c>
      <c r="K76" s="92" t="s">
        <v>7</v>
      </c>
      <c r="L76" s="89" t="s">
        <v>5</v>
      </c>
      <c r="M76" s="90" t="s">
        <v>7</v>
      </c>
      <c r="N76" s="91" t="s">
        <v>5</v>
      </c>
      <c r="O76" s="90" t="s">
        <v>7</v>
      </c>
      <c r="Q76" s="12"/>
    </row>
    <row r="77" spans="1:17" ht="23.4" customHeight="1" x14ac:dyDescent="0.2">
      <c r="B77" s="389" t="s">
        <v>24</v>
      </c>
      <c r="C77" s="390"/>
      <c r="D77" s="72">
        <f>SUM(D49,D70,D63)</f>
        <v>-1140799</v>
      </c>
      <c r="E77" s="24" t="e">
        <f>SUM(E49,E70,E63)</f>
        <v>#REF!</v>
      </c>
      <c r="F77" s="46" t="e">
        <f>SUM(F49,F70,F63)</f>
        <v>#REF!</v>
      </c>
      <c r="G77" s="47"/>
      <c r="H77" s="72" t="e">
        <f>SUM(H49,H70,H63)</f>
        <v>#REF!</v>
      </c>
      <c r="I77" s="48"/>
      <c r="J77" s="46" t="e">
        <f>SUM(J49,J70,J63)</f>
        <v>#REF!</v>
      </c>
      <c r="K77" s="47"/>
      <c r="L77" s="72" t="e">
        <f>SUM(L49,L70,L63)</f>
        <v>#REF!</v>
      </c>
      <c r="M77" s="48"/>
      <c r="N77" s="46" t="e">
        <f>SUM(N49,N70,N63)</f>
        <v>#REF!</v>
      </c>
      <c r="O77" s="48"/>
      <c r="P77" s="12"/>
      <c r="Q77" s="12"/>
    </row>
    <row r="78" spans="1:17" ht="16.5" customHeight="1" x14ac:dyDescent="0.2">
      <c r="B78" s="18"/>
      <c r="C78" s="19" t="s">
        <v>16</v>
      </c>
      <c r="D78" s="49" t="s">
        <v>17</v>
      </c>
      <c r="E78" s="23" t="e">
        <f>SUM(E50)</f>
        <v>#REF!</v>
      </c>
      <c r="F78" s="50" t="e">
        <f>SUM(F50)</f>
        <v>#REF!</v>
      </c>
      <c r="G78" s="51"/>
      <c r="H78" s="52" t="e">
        <f>SUM(H50)</f>
        <v>#REF!</v>
      </c>
      <c r="I78" s="53"/>
      <c r="J78" s="50" t="e">
        <f>SUM(J50)</f>
        <v>#REF!</v>
      </c>
      <c r="K78" s="51"/>
      <c r="L78" s="52" t="e">
        <f>SUM(L50)</f>
        <v>#REF!</v>
      </c>
      <c r="M78" s="53"/>
      <c r="N78" s="50" t="e">
        <f>SUM(N50)</f>
        <v>#REF!</v>
      </c>
      <c r="O78" s="53"/>
      <c r="P78" s="12"/>
      <c r="Q78" s="12"/>
    </row>
    <row r="79" spans="1:17" ht="16.05" customHeight="1" thickBot="1" x14ac:dyDescent="0.25">
      <c r="B79" s="391" t="s">
        <v>27</v>
      </c>
      <c r="C79" s="392"/>
      <c r="D79" s="54" t="e">
        <f>SUM(D52,D72,D65)</f>
        <v>#REF!</v>
      </c>
      <c r="E79" s="55" t="e">
        <f>SUM(E52,E72,E65)</f>
        <v>#REF!</v>
      </c>
      <c r="F79" s="56" t="e">
        <f>SUM(F52,F72,F65)</f>
        <v>#REF!</v>
      </c>
      <c r="G79" s="57"/>
      <c r="H79" s="54" t="e">
        <f>SUM(H52,H72,H65)</f>
        <v>#REF!</v>
      </c>
      <c r="I79" s="58"/>
      <c r="J79" s="56" t="e">
        <f>SUM(J52,J72,J65)</f>
        <v>#REF!</v>
      </c>
      <c r="K79" s="57"/>
      <c r="L79" s="54" t="e">
        <f>SUM(L52,L72,L65)</f>
        <v>#REF!</v>
      </c>
      <c r="M79" s="58"/>
      <c r="N79" s="56" t="e">
        <f>SUM(N52,N72,N65)</f>
        <v>#REF!</v>
      </c>
      <c r="O79" s="59"/>
      <c r="P79" s="12"/>
    </row>
    <row r="80" spans="1:17" ht="7.5" customHeight="1" x14ac:dyDescent="0.2">
      <c r="B80" s="74"/>
      <c r="C80" s="74"/>
      <c r="D80" s="74"/>
      <c r="E80" s="74"/>
      <c r="F80" s="74"/>
      <c r="G80" s="74"/>
      <c r="H80" s="74"/>
      <c r="I80" s="74"/>
      <c r="J80" s="74"/>
      <c r="K80" s="74"/>
      <c r="L80" s="74"/>
      <c r="M80" s="74"/>
      <c r="N80" s="74"/>
      <c r="O80" s="75"/>
      <c r="P80" s="12"/>
    </row>
    <row r="81" spans="4:4" ht="16.95" customHeight="1" x14ac:dyDescent="0.2">
      <c r="D81" s="71"/>
    </row>
  </sheetData>
  <mergeCells count="57">
    <mergeCell ref="B2:C2"/>
    <mergeCell ref="B12:C13"/>
    <mergeCell ref="F12:G12"/>
    <mergeCell ref="H12:I12"/>
    <mergeCell ref="J12:K12"/>
    <mergeCell ref="N28:O28"/>
    <mergeCell ref="N12:O12"/>
    <mergeCell ref="B14:C14"/>
    <mergeCell ref="B23:C23"/>
    <mergeCell ref="B24:C24"/>
    <mergeCell ref="L12:M12"/>
    <mergeCell ref="B28:C29"/>
    <mergeCell ref="F28:G28"/>
    <mergeCell ref="H28:I28"/>
    <mergeCell ref="J28:K28"/>
    <mergeCell ref="L28:M28"/>
    <mergeCell ref="B38:C38"/>
    <mergeCell ref="B47:C48"/>
    <mergeCell ref="F47:G47"/>
    <mergeCell ref="H47:I47"/>
    <mergeCell ref="J47:K47"/>
    <mergeCell ref="N47:O47"/>
    <mergeCell ref="B49:C49"/>
    <mergeCell ref="B52:C52"/>
    <mergeCell ref="B55:C56"/>
    <mergeCell ref="F55:G55"/>
    <mergeCell ref="H55:I55"/>
    <mergeCell ref="J55:K55"/>
    <mergeCell ref="L55:M55"/>
    <mergeCell ref="N55:O55"/>
    <mergeCell ref="L47:M47"/>
    <mergeCell ref="B57:C57"/>
    <mergeCell ref="B58:C58"/>
    <mergeCell ref="B61:C62"/>
    <mergeCell ref="F61:G61"/>
    <mergeCell ref="H61:I61"/>
    <mergeCell ref="L61:M61"/>
    <mergeCell ref="N61:O61"/>
    <mergeCell ref="B63:C63"/>
    <mergeCell ref="B65:C65"/>
    <mergeCell ref="B68:C69"/>
    <mergeCell ref="F68:G68"/>
    <mergeCell ref="H68:I68"/>
    <mergeCell ref="J68:K68"/>
    <mergeCell ref="L68:M68"/>
    <mergeCell ref="N68:O68"/>
    <mergeCell ref="J61:K61"/>
    <mergeCell ref="L75:M75"/>
    <mergeCell ref="N75:O75"/>
    <mergeCell ref="B77:C77"/>
    <mergeCell ref="B79:C79"/>
    <mergeCell ref="B70:C70"/>
    <mergeCell ref="B72:C72"/>
    <mergeCell ref="B75:C76"/>
    <mergeCell ref="F75:G75"/>
    <mergeCell ref="H75:I75"/>
    <mergeCell ref="J75:K75"/>
  </mergeCells>
  <phoneticPr fontId="7"/>
  <dataValidations count="1">
    <dataValidation imeMode="off" allowBlank="1" showInputMessage="1" showErrorMessage="1" sqref="D2:H2 J2:L2 C53 D54:L65518 D3:D52 E3:L53 M1:O1048576" xr:uid="{734851E8-6BDF-4689-BE11-14A6C8170A9A}"/>
  </dataValidations>
  <printOptions horizontalCentered="1"/>
  <pageMargins left="0.39370078740157483" right="0.19685039370078741" top="0.59055118110236227" bottom="0.39370078740157483" header="0.51181102362204722" footer="0.23622047244094491"/>
  <pageSetup paperSize="8" fitToWidth="0" orientation="portrait" blackAndWhite="1" r:id="rId1"/>
  <headerFooter alignWithMargins="0">
    <oddFooter>&amp;C-8-</oddFooter>
  </headerFooter>
  <colBreaks count="1" manualBreakCount="1">
    <brk id="16" max="1048575" man="1"/>
  </colBreaks>
  <ignoredErrors>
    <ignoredError sqref="E33:O38 J31:O32 G18:N21 J14:N14" formula="1"/>
    <ignoredError sqref="D22:F24 O22:O24" formulaRange="1"/>
    <ignoredError sqref="G22:N24" formula="1"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S83"/>
  <sheetViews>
    <sheetView showWhiteSpace="0" view="pageBreakPreview" topLeftCell="B28" zoomScaleNormal="100" zoomScaleSheetLayoutView="100" workbookViewId="0">
      <selection activeCell="T81" sqref="T81"/>
    </sheetView>
  </sheetViews>
  <sheetFormatPr defaultRowHeight="13.2" x14ac:dyDescent="0.2"/>
  <cols>
    <col min="1" max="1" width="2.109375" hidden="1" customWidth="1"/>
    <col min="2" max="2" width="2.21875" customWidth="1"/>
    <col min="3" max="3" width="16" customWidth="1"/>
    <col min="4" max="4" width="10.33203125" customWidth="1"/>
    <col min="5" max="5" width="10" customWidth="1"/>
    <col min="6" max="6" width="9.88671875" customWidth="1"/>
    <col min="7" max="7" width="11" customWidth="1"/>
    <col min="8" max="12" width="10.33203125" customWidth="1"/>
    <col min="13" max="13" width="11" customWidth="1"/>
    <col min="14" max="15" width="10.33203125" customWidth="1"/>
    <col min="16" max="16" width="2.109375" customWidth="1"/>
    <col min="18" max="18" width="3.88671875" customWidth="1"/>
    <col min="19" max="19" width="6.109375" bestFit="1" customWidth="1"/>
    <col min="20" max="20" width="3.88671875" customWidth="1"/>
  </cols>
  <sheetData>
    <row r="1" spans="2:15" ht="6.6" customHeight="1" x14ac:dyDescent="0.2"/>
    <row r="2" spans="2:15" ht="21.6" customHeight="1" x14ac:dyDescent="0.2">
      <c r="B2" s="453">
        <v>2</v>
      </c>
      <c r="C2" s="453"/>
      <c r="D2" s="1" t="str">
        <f>IF(ISNUMBER($B$2),"　裾野市中期財政計画（計画期間：令和"&amp;$B$2+1&amp;"～"&amp;$B$2+5&amp;"年度）","　裾野市中期財政計画（令和??+1～??+5年度）")</f>
        <v>　裾野市中期財政計画（計画期間：令和3～7年度）</v>
      </c>
      <c r="J2" s="134"/>
      <c r="K2" s="135"/>
      <c r="L2" s="136"/>
      <c r="M2" s="137"/>
      <c r="N2" s="137"/>
      <c r="O2" s="238">
        <f ca="1">TODAY()</f>
        <v>44477</v>
      </c>
    </row>
    <row r="3" spans="2:15" ht="6.9" customHeight="1" x14ac:dyDescent="0.2">
      <c r="B3" s="17"/>
      <c r="O3" s="20"/>
    </row>
    <row r="4" spans="2:15" ht="13.95" customHeight="1" x14ac:dyDescent="0.2">
      <c r="B4" s="17"/>
      <c r="O4" s="20"/>
    </row>
    <row r="5" spans="2:15" ht="13.95" customHeight="1" x14ac:dyDescent="0.2">
      <c r="B5" s="17"/>
      <c r="O5" s="20"/>
    </row>
    <row r="6" spans="2:15" ht="13.95" customHeight="1" x14ac:dyDescent="0.2">
      <c r="B6" s="17"/>
      <c r="O6" s="20"/>
    </row>
    <row r="7" spans="2:15" ht="13.95" customHeight="1" x14ac:dyDescent="0.2">
      <c r="B7" s="17"/>
      <c r="O7" s="20"/>
    </row>
    <row r="8" spans="2:15" ht="13.95" customHeight="1" x14ac:dyDescent="0.2">
      <c r="B8" s="17"/>
      <c r="O8" s="20"/>
    </row>
    <row r="9" spans="2:15" ht="13.95" customHeight="1" x14ac:dyDescent="0.2">
      <c r="B9" s="17"/>
      <c r="O9" s="20"/>
    </row>
    <row r="10" spans="2:15" ht="9.75" customHeight="1" x14ac:dyDescent="0.2"/>
    <row r="11" spans="2:15" ht="16.05" customHeight="1" thickBot="1" x14ac:dyDescent="0.25">
      <c r="B11" s="2" t="s">
        <v>18</v>
      </c>
      <c r="O11" s="3" t="s">
        <v>1</v>
      </c>
    </row>
    <row r="12" spans="2:15" ht="13.95" customHeight="1" x14ac:dyDescent="0.2">
      <c r="B12" s="440"/>
      <c r="C12" s="441"/>
      <c r="D12" s="4" t="s">
        <v>56</v>
      </c>
      <c r="E12" s="156" t="str">
        <f>IF(ISNUMBER($B$2),$B$2&amp;"年度決見","??-1年度決算")</f>
        <v>2年度決見</v>
      </c>
      <c r="F12" s="437" t="str">
        <f>IF(ISNUMBER($B$2),$B$2+1&amp;"年度","??+1年度")</f>
        <v>3年度</v>
      </c>
      <c r="G12" s="444"/>
      <c r="H12" s="437" t="str">
        <f>IF(ISNUMBER($B$2),$B$2+2&amp;"年度","??+2年度")</f>
        <v>4年度</v>
      </c>
      <c r="I12" s="427"/>
      <c r="J12" s="426" t="str">
        <f>IF(ISNUMBER($B$2),$B$2+3&amp;"年度","??+3年度")</f>
        <v>5年度</v>
      </c>
      <c r="K12" s="444"/>
      <c r="L12" s="437" t="str">
        <f>IF(ISNUMBER($B$2),$B$2+4&amp;"年度","??+4年度")</f>
        <v>6年度</v>
      </c>
      <c r="M12" s="427"/>
      <c r="N12" s="426" t="str">
        <f>IF(ISNUMBER($B$2),$B$2+5&amp;"年度","??+5年度")</f>
        <v>7年度</v>
      </c>
      <c r="O12" s="427"/>
    </row>
    <row r="13" spans="2:15" ht="13.95" customHeight="1" thickBot="1" x14ac:dyDescent="0.25">
      <c r="B13" s="442"/>
      <c r="C13" s="443"/>
      <c r="D13" s="6" t="s">
        <v>5</v>
      </c>
      <c r="E13" s="7" t="s">
        <v>5</v>
      </c>
      <c r="F13" s="6" t="s">
        <v>5</v>
      </c>
      <c r="G13" s="7" t="s">
        <v>7</v>
      </c>
      <c r="H13" s="6" t="s">
        <v>5</v>
      </c>
      <c r="I13" s="8" t="s">
        <v>7</v>
      </c>
      <c r="J13" s="11" t="s">
        <v>5</v>
      </c>
      <c r="K13" s="7" t="s">
        <v>7</v>
      </c>
      <c r="L13" s="6" t="s">
        <v>5</v>
      </c>
      <c r="M13" s="8" t="s">
        <v>7</v>
      </c>
      <c r="N13" s="11" t="s">
        <v>5</v>
      </c>
      <c r="O13" s="8" t="s">
        <v>7</v>
      </c>
    </row>
    <row r="14" spans="2:15" ht="16.5" customHeight="1" x14ac:dyDescent="0.2">
      <c r="B14" s="445" t="s">
        <v>8</v>
      </c>
      <c r="C14" s="446"/>
      <c r="D14" s="39" t="e">
        <f>#REF!</f>
        <v>#REF!</v>
      </c>
      <c r="E14" s="40" t="e">
        <f>#REF!</f>
        <v>#REF!</v>
      </c>
      <c r="F14" s="39" t="e">
        <f>#REF!</f>
        <v>#REF!</v>
      </c>
      <c r="G14" s="41" t="e">
        <f t="shared" ref="G14:G24" si="0">F14-E14</f>
        <v>#REF!</v>
      </c>
      <c r="H14" s="39" t="e">
        <f>#REF!</f>
        <v>#REF!</v>
      </c>
      <c r="I14" s="23" t="e">
        <f t="shared" ref="I14:I24" si="1">H14-F14</f>
        <v>#REF!</v>
      </c>
      <c r="J14" s="42" t="e">
        <f>#REF!</f>
        <v>#REF!</v>
      </c>
      <c r="K14" s="22" t="e">
        <f t="shared" ref="K14:K21" si="2">J14-H14</f>
        <v>#REF!</v>
      </c>
      <c r="L14" s="39" t="e">
        <f>#REF!</f>
        <v>#REF!</v>
      </c>
      <c r="M14" s="24" t="e">
        <f t="shared" ref="M14:M21" si="3">L14-J14</f>
        <v>#REF!</v>
      </c>
      <c r="N14" s="42" t="e">
        <f>#REF!</f>
        <v>#REF!</v>
      </c>
      <c r="O14" s="23" t="e">
        <f t="shared" ref="O14:O21" si="4">N14-L14</f>
        <v>#REF!</v>
      </c>
    </row>
    <row r="15" spans="2:15" ht="16.5" customHeight="1" x14ac:dyDescent="0.2">
      <c r="B15" s="30"/>
      <c r="C15" s="181" t="s">
        <v>9</v>
      </c>
      <c r="D15" s="182">
        <v>3207370</v>
      </c>
      <c r="E15" s="183">
        <v>3165330</v>
      </c>
      <c r="F15" s="182">
        <v>3116503</v>
      </c>
      <c r="G15" s="184">
        <f t="shared" si="0"/>
        <v>-48827</v>
      </c>
      <c r="H15" s="182">
        <v>3051837</v>
      </c>
      <c r="I15" s="185">
        <f t="shared" si="1"/>
        <v>-64666</v>
      </c>
      <c r="J15" s="186">
        <v>3036578</v>
      </c>
      <c r="K15" s="184">
        <f t="shared" si="2"/>
        <v>-15259</v>
      </c>
      <c r="L15" s="182">
        <v>3021395</v>
      </c>
      <c r="M15" s="185">
        <f t="shared" si="3"/>
        <v>-15183</v>
      </c>
      <c r="N15" s="186">
        <v>3006288</v>
      </c>
      <c r="O15" s="185">
        <f t="shared" si="4"/>
        <v>-15107</v>
      </c>
    </row>
    <row r="16" spans="2:15" ht="16.5" customHeight="1" x14ac:dyDescent="0.2">
      <c r="B16" s="30"/>
      <c r="C16" s="189" t="s">
        <v>10</v>
      </c>
      <c r="D16" s="190">
        <v>1169084</v>
      </c>
      <c r="E16" s="191">
        <v>1063900</v>
      </c>
      <c r="F16" s="190">
        <v>311812</v>
      </c>
      <c r="G16" s="112">
        <f t="shared" si="0"/>
        <v>-752088</v>
      </c>
      <c r="H16" s="190">
        <v>311812</v>
      </c>
      <c r="I16" s="113">
        <f t="shared" si="1"/>
        <v>0</v>
      </c>
      <c r="J16" s="192">
        <v>409162</v>
      </c>
      <c r="K16" s="112">
        <f t="shared" si="2"/>
        <v>97350</v>
      </c>
      <c r="L16" s="190">
        <v>523720</v>
      </c>
      <c r="M16" s="113">
        <f t="shared" si="3"/>
        <v>114558</v>
      </c>
      <c r="N16" s="192">
        <v>728537</v>
      </c>
      <c r="O16" s="113">
        <f t="shared" si="4"/>
        <v>204817</v>
      </c>
    </row>
    <row r="17" spans="2:19" ht="16.5" customHeight="1" x14ac:dyDescent="0.2">
      <c r="B17" s="30"/>
      <c r="C17" s="189" t="s">
        <v>11</v>
      </c>
      <c r="D17" s="190">
        <v>5094939</v>
      </c>
      <c r="E17" s="191">
        <v>5076995</v>
      </c>
      <c r="F17" s="190">
        <v>4640095</v>
      </c>
      <c r="G17" s="112">
        <f t="shared" si="0"/>
        <v>-436900</v>
      </c>
      <c r="H17" s="190">
        <v>4601162</v>
      </c>
      <c r="I17" s="113">
        <f t="shared" si="1"/>
        <v>-38933</v>
      </c>
      <c r="J17" s="192">
        <v>4629422</v>
      </c>
      <c r="K17" s="112">
        <f t="shared" si="2"/>
        <v>28260</v>
      </c>
      <c r="L17" s="190">
        <v>4550516</v>
      </c>
      <c r="M17" s="113">
        <f t="shared" si="3"/>
        <v>-78906</v>
      </c>
      <c r="N17" s="192">
        <v>4567460</v>
      </c>
      <c r="O17" s="113">
        <f t="shared" si="4"/>
        <v>16944</v>
      </c>
    </row>
    <row r="18" spans="2:19" ht="16.5" customHeight="1" x14ac:dyDescent="0.2">
      <c r="B18" s="9"/>
      <c r="C18" s="187" t="s">
        <v>12</v>
      </c>
      <c r="D18" s="188" t="e">
        <f>D14-D15-D16-D17</f>
        <v>#REF!</v>
      </c>
      <c r="E18" s="40" t="e">
        <f>E14-E15-E16-E17</f>
        <v>#REF!</v>
      </c>
      <c r="F18" s="39" t="e">
        <f>F14-F15-F16-F17</f>
        <v>#REF!</v>
      </c>
      <c r="G18" s="22" t="e">
        <f t="shared" si="0"/>
        <v>#REF!</v>
      </c>
      <c r="H18" s="39" t="e">
        <f>H14-H15-H16-H17</f>
        <v>#REF!</v>
      </c>
      <c r="I18" s="24" t="e">
        <f t="shared" si="1"/>
        <v>#REF!</v>
      </c>
      <c r="J18" s="42" t="e">
        <f>J14-J15-J16-J17</f>
        <v>#REF!</v>
      </c>
      <c r="K18" s="22" t="e">
        <f t="shared" si="2"/>
        <v>#REF!</v>
      </c>
      <c r="L18" s="39" t="e">
        <f>L14-L15-L16-L17</f>
        <v>#REF!</v>
      </c>
      <c r="M18" s="24" t="e">
        <f t="shared" si="3"/>
        <v>#REF!</v>
      </c>
      <c r="N18" s="42" t="e">
        <f>N14-N15-N16-N17</f>
        <v>#REF!</v>
      </c>
      <c r="O18" s="24" t="e">
        <f t="shared" si="4"/>
        <v>#REF!</v>
      </c>
    </row>
    <row r="19" spans="2:19" ht="16.5" customHeight="1" x14ac:dyDescent="0.2">
      <c r="B19" s="222" t="s">
        <v>13</v>
      </c>
      <c r="C19" s="221"/>
      <c r="D19" s="100" t="e">
        <f>D24-D14</f>
        <v>#REF!</v>
      </c>
      <c r="E19" s="101" t="e">
        <f>E24-E14</f>
        <v>#REF!</v>
      </c>
      <c r="F19" s="100" t="e">
        <f>F24-F14</f>
        <v>#REF!</v>
      </c>
      <c r="G19" s="102" t="e">
        <f t="shared" si="0"/>
        <v>#REF!</v>
      </c>
      <c r="H19" s="100" t="e">
        <f>H24-H14</f>
        <v>#REF!</v>
      </c>
      <c r="I19" s="103" t="e">
        <f t="shared" si="1"/>
        <v>#REF!</v>
      </c>
      <c r="J19" s="104" t="e">
        <f>J24-J14</f>
        <v>#REF!</v>
      </c>
      <c r="K19" s="102" t="e">
        <f t="shared" si="2"/>
        <v>#REF!</v>
      </c>
      <c r="L19" s="100" t="e">
        <f>L24-L14</f>
        <v>#REF!</v>
      </c>
      <c r="M19" s="103" t="e">
        <f t="shared" si="3"/>
        <v>#REF!</v>
      </c>
      <c r="N19" s="104" t="e">
        <f>N24-N14</f>
        <v>#REF!</v>
      </c>
      <c r="O19" s="103" t="e">
        <f t="shared" si="4"/>
        <v>#REF!</v>
      </c>
      <c r="Q19" s="73" t="s">
        <v>50</v>
      </c>
      <c r="R19" s="73"/>
      <c r="S19" s="154" t="e">
        <f>POWER(N19/F19,1/4)-1</f>
        <v>#REF!</v>
      </c>
    </row>
    <row r="20" spans="2:19" ht="16.5" customHeight="1" x14ac:dyDescent="0.2">
      <c r="B20" s="223"/>
      <c r="C20" s="220" t="s">
        <v>59</v>
      </c>
      <c r="D20" s="111" t="e">
        <f>#REF!</f>
        <v>#REF!</v>
      </c>
      <c r="E20" s="115" t="e">
        <f>#REF!</f>
        <v>#REF!</v>
      </c>
      <c r="F20" s="111" t="e">
        <f>#REF!</f>
        <v>#REF!</v>
      </c>
      <c r="G20" s="112" t="e">
        <f t="shared" si="0"/>
        <v>#REF!</v>
      </c>
      <c r="H20" s="111" t="e">
        <f>#REF!</f>
        <v>#REF!</v>
      </c>
      <c r="I20" s="113" t="e">
        <f t="shared" si="1"/>
        <v>#REF!</v>
      </c>
      <c r="J20" s="114" t="e">
        <f>#REF!</f>
        <v>#REF!</v>
      </c>
      <c r="K20" s="112" t="e">
        <f t="shared" si="2"/>
        <v>#REF!</v>
      </c>
      <c r="L20" s="111" t="e">
        <f>#REF!</f>
        <v>#REF!</v>
      </c>
      <c r="M20" s="113" t="e">
        <f t="shared" si="3"/>
        <v>#REF!</v>
      </c>
      <c r="N20" s="114" t="e">
        <f>#REF!</f>
        <v>#REF!</v>
      </c>
      <c r="O20" s="113" t="e">
        <f t="shared" si="4"/>
        <v>#REF!</v>
      </c>
    </row>
    <row r="21" spans="2:19" ht="16.5" customHeight="1" x14ac:dyDescent="0.2">
      <c r="B21" s="223"/>
      <c r="C21" s="180" t="s">
        <v>60</v>
      </c>
      <c r="D21" s="111" t="e">
        <f>#REF!</f>
        <v>#REF!</v>
      </c>
      <c r="E21" s="115" t="e">
        <f>#REF!</f>
        <v>#REF!</v>
      </c>
      <c r="F21" s="111" t="e">
        <f>#REF!</f>
        <v>#REF!</v>
      </c>
      <c r="G21" s="112" t="e">
        <f t="shared" si="0"/>
        <v>#REF!</v>
      </c>
      <c r="H21" s="111" t="e">
        <f>#REF!</f>
        <v>#REF!</v>
      </c>
      <c r="I21" s="113" t="e">
        <f t="shared" si="1"/>
        <v>#REF!</v>
      </c>
      <c r="J21" s="114" t="e">
        <f>#REF!</f>
        <v>#REF!</v>
      </c>
      <c r="K21" s="112" t="e">
        <f t="shared" si="2"/>
        <v>#REF!</v>
      </c>
      <c r="L21" s="111" t="e">
        <f>#REF!</f>
        <v>#REF!</v>
      </c>
      <c r="M21" s="113" t="e">
        <f t="shared" si="3"/>
        <v>#REF!</v>
      </c>
      <c r="N21" s="114" t="e">
        <f>#REF!</f>
        <v>#REF!</v>
      </c>
      <c r="O21" s="113" t="e">
        <f t="shared" si="4"/>
        <v>#REF!</v>
      </c>
    </row>
    <row r="22" spans="2:19" ht="16.5" customHeight="1" x14ac:dyDescent="0.2">
      <c r="B22" s="224"/>
      <c r="C22" s="219" t="s">
        <v>61</v>
      </c>
      <c r="D22" s="39" t="e">
        <f>SUM(#REF!)</f>
        <v>#REF!</v>
      </c>
      <c r="E22" s="40" t="e">
        <f>SUM(#REF!)</f>
        <v>#REF!</v>
      </c>
      <c r="F22" s="39" t="e">
        <f>SUM(#REF!)</f>
        <v>#REF!</v>
      </c>
      <c r="G22" s="22" t="e">
        <f t="shared" si="0"/>
        <v>#REF!</v>
      </c>
      <c r="H22" s="39" t="e">
        <f>SUM(#REF!)</f>
        <v>#REF!</v>
      </c>
      <c r="I22" s="24" t="e">
        <f t="shared" si="1"/>
        <v>#REF!</v>
      </c>
      <c r="J22" s="39" t="e">
        <f>SUM(#REF!)</f>
        <v>#REF!</v>
      </c>
      <c r="K22" s="24" t="e">
        <f>J22-H22</f>
        <v>#REF!</v>
      </c>
      <c r="L22" s="39" t="e">
        <f>SUM(#REF!)</f>
        <v>#REF!</v>
      </c>
      <c r="M22" s="24" t="e">
        <f>L22-J22</f>
        <v>#REF!</v>
      </c>
      <c r="N22" s="39" t="e">
        <f>SUM(#REF!)</f>
        <v>#REF!</v>
      </c>
      <c r="O22" s="24" t="e">
        <f>N22-L22</f>
        <v>#REF!</v>
      </c>
    </row>
    <row r="23" spans="2:19" ht="16.5" customHeight="1" thickBot="1" x14ac:dyDescent="0.25">
      <c r="B23" s="447" t="s">
        <v>33</v>
      </c>
      <c r="C23" s="448"/>
      <c r="D23" s="105" t="e">
        <f>SUM(#REF!)</f>
        <v>#REF!</v>
      </c>
      <c r="E23" s="106" t="e">
        <f>SUM(#REF!)</f>
        <v>#REF!</v>
      </c>
      <c r="F23" s="105" t="e">
        <f>SUM(#REF!)</f>
        <v>#REF!</v>
      </c>
      <c r="G23" s="107" t="e">
        <f>F23-E23</f>
        <v>#REF!</v>
      </c>
      <c r="H23" s="105" t="e">
        <f>SUM(#REF!)</f>
        <v>#REF!</v>
      </c>
      <c r="I23" s="108" t="e">
        <f t="shared" si="1"/>
        <v>#REF!</v>
      </c>
      <c r="J23" s="109" t="e">
        <f>SUM(#REF!)</f>
        <v>#REF!</v>
      </c>
      <c r="K23" s="107" t="e">
        <f>J23-H23</f>
        <v>#REF!</v>
      </c>
      <c r="L23" s="105" t="e">
        <f>SUM(#REF!)</f>
        <v>#REF!</v>
      </c>
      <c r="M23" s="108" t="e">
        <f>L23-J23</f>
        <v>#REF!</v>
      </c>
      <c r="N23" s="110" t="e">
        <f>SUM(#REF!)</f>
        <v>#REF!</v>
      </c>
      <c r="O23" s="108" t="e">
        <f>N23-L23</f>
        <v>#REF!</v>
      </c>
    </row>
    <row r="24" spans="2:19" ht="16.5" customHeight="1" thickBot="1" x14ac:dyDescent="0.25">
      <c r="B24" s="449" t="s">
        <v>20</v>
      </c>
      <c r="C24" s="450"/>
      <c r="D24" s="43" t="e">
        <f>#REF!</f>
        <v>#REF!</v>
      </c>
      <c r="E24" s="44" t="e">
        <f>#REF!</f>
        <v>#REF!</v>
      </c>
      <c r="F24" s="43" t="e">
        <f>#REF!</f>
        <v>#REF!</v>
      </c>
      <c r="G24" s="25" t="e">
        <f t="shared" si="0"/>
        <v>#REF!</v>
      </c>
      <c r="H24" s="43" t="e">
        <f>#REF!</f>
        <v>#REF!</v>
      </c>
      <c r="I24" s="26" t="e">
        <f t="shared" si="1"/>
        <v>#REF!</v>
      </c>
      <c r="J24" s="45" t="e">
        <f>#REF!</f>
        <v>#REF!</v>
      </c>
      <c r="K24" s="25" t="e">
        <f>J24-H24</f>
        <v>#REF!</v>
      </c>
      <c r="L24" s="43" t="e">
        <f>#REF!</f>
        <v>#REF!</v>
      </c>
      <c r="M24" s="26" t="e">
        <f>L24-J24</f>
        <v>#REF!</v>
      </c>
      <c r="N24" s="45" t="e">
        <f>#REF!</f>
        <v>#REF!</v>
      </c>
      <c r="O24" s="26" t="e">
        <f>N24-L24</f>
        <v>#REF!</v>
      </c>
      <c r="P24" s="29"/>
    </row>
    <row r="25" spans="2:19" ht="15" customHeight="1" x14ac:dyDescent="0.2">
      <c r="B25" s="130" t="s">
        <v>39</v>
      </c>
      <c r="C25" s="14"/>
      <c r="D25" s="15"/>
      <c r="E25" s="15"/>
      <c r="F25" s="16"/>
      <c r="G25" s="15"/>
      <c r="H25" s="15"/>
      <c r="I25" s="15"/>
      <c r="J25" s="15"/>
      <c r="K25" s="15"/>
      <c r="L25" s="15"/>
      <c r="M25" s="15"/>
      <c r="N25" s="15"/>
      <c r="O25" s="15"/>
    </row>
    <row r="26" spans="2:19" ht="6" customHeight="1" x14ac:dyDescent="0.2">
      <c r="B26" s="130"/>
      <c r="C26" s="14"/>
      <c r="D26" s="15"/>
      <c r="E26" s="15"/>
      <c r="F26" s="16"/>
      <c r="G26" s="15"/>
      <c r="H26" s="15"/>
      <c r="I26" s="15"/>
      <c r="J26" s="15"/>
      <c r="K26" s="15"/>
      <c r="L26" s="15"/>
      <c r="M26" s="15"/>
      <c r="N26" s="15"/>
      <c r="O26" s="15"/>
    </row>
    <row r="27" spans="2:19" ht="16.05" customHeight="1" thickBot="1" x14ac:dyDescent="0.25">
      <c r="B27" s="2" t="s">
        <v>14</v>
      </c>
      <c r="C27" s="3"/>
      <c r="D27" s="3"/>
      <c r="E27" s="3"/>
      <c r="F27" s="3"/>
      <c r="G27" s="3"/>
      <c r="H27" s="3"/>
      <c r="I27" s="3"/>
      <c r="J27" s="3"/>
      <c r="K27" s="3"/>
      <c r="L27" s="3"/>
      <c r="M27" s="3"/>
      <c r="N27" s="3"/>
      <c r="O27" s="3" t="s">
        <v>1</v>
      </c>
    </row>
    <row r="28" spans="2:19" ht="13.95" customHeight="1" x14ac:dyDescent="0.2">
      <c r="B28" s="440"/>
      <c r="C28" s="451"/>
      <c r="D28" s="163" t="str">
        <f>D12</f>
        <v>元年度決算</v>
      </c>
      <c r="E28" s="164" t="str">
        <f>E12</f>
        <v>2年度決見</v>
      </c>
      <c r="F28" s="437" t="str">
        <f>F12</f>
        <v>3年度</v>
      </c>
      <c r="G28" s="427"/>
      <c r="H28" s="426" t="str">
        <f>H12</f>
        <v>4年度</v>
      </c>
      <c r="I28" s="444"/>
      <c r="J28" s="437" t="str">
        <f>J12</f>
        <v>5年度</v>
      </c>
      <c r="K28" s="427"/>
      <c r="L28" s="437" t="str">
        <f>L12</f>
        <v>6年度</v>
      </c>
      <c r="M28" s="427"/>
      <c r="N28" s="426" t="str">
        <f>N12</f>
        <v>7年度</v>
      </c>
      <c r="O28" s="427"/>
    </row>
    <row r="29" spans="2:19" ht="13.95" customHeight="1" thickBot="1" x14ac:dyDescent="0.25">
      <c r="B29" s="442"/>
      <c r="C29" s="452"/>
      <c r="D29" s="6" t="s">
        <v>5</v>
      </c>
      <c r="E29" s="7" t="s">
        <v>5</v>
      </c>
      <c r="F29" s="6" t="s">
        <v>5</v>
      </c>
      <c r="G29" s="8" t="s">
        <v>7</v>
      </c>
      <c r="H29" s="11" t="s">
        <v>5</v>
      </c>
      <c r="I29" s="7" t="s">
        <v>7</v>
      </c>
      <c r="J29" s="6" t="s">
        <v>5</v>
      </c>
      <c r="K29" s="8" t="s">
        <v>7</v>
      </c>
      <c r="L29" s="6" t="s">
        <v>5</v>
      </c>
      <c r="M29" s="8" t="s">
        <v>7</v>
      </c>
      <c r="N29" s="11" t="s">
        <v>5</v>
      </c>
      <c r="O29" s="8" t="s">
        <v>7</v>
      </c>
    </row>
    <row r="30" spans="2:19" ht="16.05" customHeight="1" x14ac:dyDescent="0.2">
      <c r="B30" s="63" t="s">
        <v>6</v>
      </c>
      <c r="C30" s="60"/>
      <c r="D30" s="161" t="e">
        <f t="shared" ref="D30:O30" si="5">SUM(D31:D35)</f>
        <v>#REF!</v>
      </c>
      <c r="E30" s="66" t="e">
        <f t="shared" si="5"/>
        <v>#REF!</v>
      </c>
      <c r="F30" s="67" t="e">
        <f t="shared" si="5"/>
        <v>#REF!</v>
      </c>
      <c r="G30" s="68" t="e">
        <f t="shared" si="5"/>
        <v>#REF!</v>
      </c>
      <c r="H30" s="69" t="e">
        <f t="shared" si="5"/>
        <v>#REF!</v>
      </c>
      <c r="I30" s="66" t="e">
        <f t="shared" si="5"/>
        <v>#REF!</v>
      </c>
      <c r="J30" s="67" t="e">
        <f t="shared" si="5"/>
        <v>#REF!</v>
      </c>
      <c r="K30" s="68" t="e">
        <f t="shared" si="5"/>
        <v>#REF!</v>
      </c>
      <c r="L30" s="67" t="e">
        <f t="shared" si="5"/>
        <v>#REF!</v>
      </c>
      <c r="M30" s="68" t="e">
        <f t="shared" si="5"/>
        <v>#REF!</v>
      </c>
      <c r="N30" s="69" t="e">
        <f t="shared" si="5"/>
        <v>#REF!</v>
      </c>
      <c r="O30" s="68" t="e">
        <f t="shared" si="5"/>
        <v>#REF!</v>
      </c>
    </row>
    <row r="31" spans="2:19" ht="16.05" customHeight="1" x14ac:dyDescent="0.2">
      <c r="B31" s="62"/>
      <c r="C31" s="193" t="s">
        <v>0</v>
      </c>
      <c r="D31" s="194" t="e">
        <f>#REF!</f>
        <v>#REF!</v>
      </c>
      <c r="E31" s="195" t="e">
        <f>SUMIF(#REF!,$C31,#REF!)</f>
        <v>#REF!</v>
      </c>
      <c r="F31" s="196" t="e">
        <f>SUMIF(#REF!,$C31,#REF!)</f>
        <v>#REF!</v>
      </c>
      <c r="G31" s="197" t="e">
        <f t="shared" ref="G31:G35" si="6">F31-E31</f>
        <v>#REF!</v>
      </c>
      <c r="H31" s="198" t="e">
        <f>SUMIF(#REF!,$C31,#REF!)</f>
        <v>#REF!</v>
      </c>
      <c r="I31" s="199" t="e">
        <f>H31-F31</f>
        <v>#REF!</v>
      </c>
      <c r="J31" s="196" t="e">
        <f>SUMIF(#REF!,$C31,#REF!)</f>
        <v>#REF!</v>
      </c>
      <c r="K31" s="197" t="e">
        <f>J31-H31</f>
        <v>#REF!</v>
      </c>
      <c r="L31" s="196" t="e">
        <f>SUMIF(#REF!,$C31,#REF!)</f>
        <v>#REF!</v>
      </c>
      <c r="M31" s="197" t="e">
        <f>L31-J31</f>
        <v>#REF!</v>
      </c>
      <c r="N31" s="198" t="e">
        <f>SUMIF(#REF!,$C31,#REF!)</f>
        <v>#REF!</v>
      </c>
      <c r="O31" s="197" t="e">
        <f>N31-L31</f>
        <v>#REF!</v>
      </c>
    </row>
    <row r="32" spans="2:19" ht="16.05" customHeight="1" x14ac:dyDescent="0.2">
      <c r="B32" s="62"/>
      <c r="C32" s="205" t="s">
        <v>2</v>
      </c>
      <c r="D32" s="206" t="e">
        <f>#REF!</f>
        <v>#REF!</v>
      </c>
      <c r="E32" s="207" t="e">
        <f>SUMIF(#REF!,$C32,#REF!)</f>
        <v>#REF!</v>
      </c>
      <c r="F32" s="208" t="e">
        <f>SUMIF(#REF!,$C32,#REF!)</f>
        <v>#REF!</v>
      </c>
      <c r="G32" s="209" t="e">
        <f t="shared" si="6"/>
        <v>#REF!</v>
      </c>
      <c r="H32" s="210" t="e">
        <f>SUMIF(#REF!,$C32,#REF!)</f>
        <v>#REF!</v>
      </c>
      <c r="I32" s="211" t="e">
        <f>H32-F32</f>
        <v>#REF!</v>
      </c>
      <c r="J32" s="208" t="e">
        <f>SUMIF(#REF!,$C32,#REF!)</f>
        <v>#REF!</v>
      </c>
      <c r="K32" s="209" t="e">
        <f>J32-H32</f>
        <v>#REF!</v>
      </c>
      <c r="L32" s="208" t="e">
        <f>SUMIF(#REF!,$C32,#REF!)</f>
        <v>#REF!</v>
      </c>
      <c r="M32" s="209" t="e">
        <f>L32-J32</f>
        <v>#REF!</v>
      </c>
      <c r="N32" s="210" t="e">
        <f>SUMIF(#REF!,$C32,#REF!)</f>
        <v>#REF!</v>
      </c>
      <c r="O32" s="209" t="e">
        <f>N32-L32</f>
        <v>#REF!</v>
      </c>
    </row>
    <row r="33" spans="2:17" ht="16.05" customHeight="1" x14ac:dyDescent="0.2">
      <c r="B33" s="62"/>
      <c r="C33" s="212" t="s">
        <v>34</v>
      </c>
      <c r="D33" s="206" t="e">
        <f>#REF!</f>
        <v>#REF!</v>
      </c>
      <c r="E33" s="207" t="e">
        <f>SUMIF(#REF!,LEFT($C33,3),#REF!)</f>
        <v>#REF!</v>
      </c>
      <c r="F33" s="208" t="e">
        <f>SUMIF(#REF!,LEFT($C33,3),#REF!)</f>
        <v>#REF!</v>
      </c>
      <c r="G33" s="209" t="e">
        <f>SUM(F33,-E33)</f>
        <v>#REF!</v>
      </c>
      <c r="H33" s="210" t="e">
        <f>SUMIF(#REF!,LEFT($C33,3),#REF!)</f>
        <v>#REF!</v>
      </c>
      <c r="I33" s="211" t="e">
        <f>H33-F33</f>
        <v>#REF!</v>
      </c>
      <c r="J33" s="208" t="e">
        <f>SUMIF(#REF!,LEFT($C33,3),#REF!)</f>
        <v>#REF!</v>
      </c>
      <c r="K33" s="209" t="e">
        <f>J33-H33</f>
        <v>#REF!</v>
      </c>
      <c r="L33" s="208" t="e">
        <f>SUMIF(#REF!,LEFT($C33,3),#REF!)</f>
        <v>#REF!</v>
      </c>
      <c r="M33" s="209" t="e">
        <f>L33-J33</f>
        <v>#REF!</v>
      </c>
      <c r="N33" s="210" t="e">
        <f>SUMIF(#REF!,LEFT($C33,3),#REF!)</f>
        <v>#REF!</v>
      </c>
      <c r="O33" s="209" t="e">
        <f>N33-L33</f>
        <v>#REF!</v>
      </c>
    </row>
    <row r="34" spans="2:17" ht="16.05" customHeight="1" x14ac:dyDescent="0.2">
      <c r="B34" s="62"/>
      <c r="C34" s="205" t="s">
        <v>3</v>
      </c>
      <c r="D34" s="206" t="e">
        <f>#REF!</f>
        <v>#REF!</v>
      </c>
      <c r="E34" s="207" t="e">
        <f>SUMIF(#REF!,$C34,#REF!)</f>
        <v>#REF!</v>
      </c>
      <c r="F34" s="208" t="e">
        <f>SUMIF(#REF!,$C34,#REF!)</f>
        <v>#REF!</v>
      </c>
      <c r="G34" s="209" t="e">
        <f t="shared" si="6"/>
        <v>#REF!</v>
      </c>
      <c r="H34" s="210" t="e">
        <f>SUMIF(#REF!,$C34,#REF!)</f>
        <v>#REF!</v>
      </c>
      <c r="I34" s="211" t="e">
        <f>H34-F34</f>
        <v>#REF!</v>
      </c>
      <c r="J34" s="208" t="e">
        <f>SUMIF(#REF!,$C34,#REF!)</f>
        <v>#REF!</v>
      </c>
      <c r="K34" s="209" t="e">
        <f>J34-H34</f>
        <v>#REF!</v>
      </c>
      <c r="L34" s="208" t="e">
        <f>SUMIF(#REF!,$C34,#REF!)</f>
        <v>#REF!</v>
      </c>
      <c r="M34" s="209" t="e">
        <f>L34-J34</f>
        <v>#REF!</v>
      </c>
      <c r="N34" s="210" t="e">
        <f>SUMIF(#REF!,$C34,#REF!)</f>
        <v>#REF!</v>
      </c>
      <c r="O34" s="209" t="e">
        <f>N34-L34</f>
        <v>#REF!</v>
      </c>
    </row>
    <row r="35" spans="2:17" ht="16.05" customHeight="1" x14ac:dyDescent="0.2">
      <c r="B35" s="61"/>
      <c r="C35" s="159" t="s">
        <v>4</v>
      </c>
      <c r="D35" s="200" t="e">
        <f>#REF!</f>
        <v>#REF!</v>
      </c>
      <c r="E35" s="201" t="e">
        <f>SUMIF(#REF!,$C35,#REF!)</f>
        <v>#REF!</v>
      </c>
      <c r="F35" s="202" t="e">
        <f>SUMIF(#REF!,$C35,#REF!)</f>
        <v>#REF!</v>
      </c>
      <c r="G35" s="99" t="e">
        <f t="shared" si="6"/>
        <v>#REF!</v>
      </c>
      <c r="H35" s="203" t="e">
        <f>SUMIF(#REF!,$C35,#REF!)</f>
        <v>#REF!</v>
      </c>
      <c r="I35" s="204" t="e">
        <f>H35-F35</f>
        <v>#REF!</v>
      </c>
      <c r="J35" s="202" t="e">
        <f>SUMIF(#REF!,$C35,#REF!)</f>
        <v>#REF!</v>
      </c>
      <c r="K35" s="99" t="e">
        <f>J35-H35</f>
        <v>#REF!</v>
      </c>
      <c r="L35" s="202" t="e">
        <f>SUMIF(#REF!,$C35,#REF!)</f>
        <v>#REF!</v>
      </c>
      <c r="M35" s="99" t="e">
        <f>L35-J35</f>
        <v>#REF!</v>
      </c>
      <c r="N35" s="203" t="e">
        <f>SUMIF(#REF!,$C35,#REF!)</f>
        <v>#REF!</v>
      </c>
      <c r="O35" s="99" t="e">
        <f>N35-L35</f>
        <v>#REF!</v>
      </c>
    </row>
    <row r="36" spans="2:17" ht="16.05" customHeight="1" x14ac:dyDescent="0.2">
      <c r="B36" s="65" t="s">
        <v>19</v>
      </c>
      <c r="C36" s="64"/>
      <c r="D36" s="162">
        <f>'[1]★推計 (財政案)歳入'!D44+'[1]★推計 (財政案)歳入'!D48</f>
        <v>4470250</v>
      </c>
      <c r="E36" s="228">
        <v>4002177.4399999995</v>
      </c>
      <c r="F36" s="231" t="e">
        <f>F37+F38+F39</f>
        <v>#REF!</v>
      </c>
      <c r="G36" s="232" t="e">
        <f t="shared" ref="G36:O36" si="7">SUM(G37:G39)</f>
        <v>#REF!</v>
      </c>
      <c r="H36" s="233" t="e">
        <f>H37+H38+H39</f>
        <v>#REF!</v>
      </c>
      <c r="I36" s="234" t="e">
        <f t="shared" si="7"/>
        <v>#REF!</v>
      </c>
      <c r="J36" s="231" t="e">
        <f>J37+J38+J39</f>
        <v>#REF!</v>
      </c>
      <c r="K36" s="232" t="e">
        <f t="shared" si="7"/>
        <v>#REF!</v>
      </c>
      <c r="L36" s="231" t="e">
        <f>L37+L38+L39</f>
        <v>#REF!</v>
      </c>
      <c r="M36" s="232" t="e">
        <f t="shared" si="7"/>
        <v>#REF!</v>
      </c>
      <c r="N36" s="233" t="e">
        <f>N37+N38+N39</f>
        <v>#REF!</v>
      </c>
      <c r="O36" s="27" t="e">
        <f t="shared" si="7"/>
        <v>#REF!</v>
      </c>
    </row>
    <row r="37" spans="2:17" ht="16.05" customHeight="1" x14ac:dyDescent="0.2">
      <c r="B37" s="165"/>
      <c r="C37" s="230" t="s">
        <v>63</v>
      </c>
      <c r="D37" s="213"/>
      <c r="E37" s="235">
        <v>598349</v>
      </c>
      <c r="F37" s="236">
        <v>939907</v>
      </c>
      <c r="G37" s="197">
        <f>F37-E37</f>
        <v>341558</v>
      </c>
      <c r="H37" s="237">
        <v>841267</v>
      </c>
      <c r="I37" s="199">
        <f>H37-F37</f>
        <v>-98640</v>
      </c>
      <c r="J37" s="236">
        <v>835996</v>
      </c>
      <c r="K37" s="197">
        <f>J37-H37</f>
        <v>-5271</v>
      </c>
      <c r="L37" s="236">
        <v>762099</v>
      </c>
      <c r="M37" s="197">
        <f>L37-J37</f>
        <v>-73897</v>
      </c>
      <c r="N37" s="237">
        <v>811350</v>
      </c>
      <c r="O37" s="197">
        <f>N37-L37</f>
        <v>49251</v>
      </c>
      <c r="Q37" t="s">
        <v>65</v>
      </c>
    </row>
    <row r="38" spans="2:17" ht="16.05" customHeight="1" x14ac:dyDescent="0.2">
      <c r="B38" s="165"/>
      <c r="C38" s="217" t="s">
        <v>64</v>
      </c>
      <c r="D38" s="218"/>
      <c r="E38" s="207">
        <f>E36-E37-E39</f>
        <v>3403828.4399999995</v>
      </c>
      <c r="F38" s="225" t="e">
        <f>#REF!+#REF!-F37</f>
        <v>#REF!</v>
      </c>
      <c r="G38" s="226" t="e">
        <f t="shared" ref="G38:G39" si="8">F38-E38</f>
        <v>#REF!</v>
      </c>
      <c r="H38" s="225" t="e">
        <f>#REF!+#REF!-H37</f>
        <v>#REF!</v>
      </c>
      <c r="I38" s="227" t="e">
        <f>H38-F38</f>
        <v>#REF!</v>
      </c>
      <c r="J38" s="225" t="e">
        <f>#REF!+#REF!-J37</f>
        <v>#REF!</v>
      </c>
      <c r="K38" s="226" t="e">
        <f>J38-SUM(H38)</f>
        <v>#REF!</v>
      </c>
      <c r="L38" s="225" t="e">
        <f>#REF!+#REF!-L37</f>
        <v>#REF!</v>
      </c>
      <c r="M38" s="226" t="e">
        <f>L38-SUM(J38)</f>
        <v>#REF!</v>
      </c>
      <c r="N38" s="225" t="e">
        <f>#REF!+#REF!-N37</f>
        <v>#REF!</v>
      </c>
      <c r="O38" s="209" t="e">
        <f>N38-SUM(L38)</f>
        <v>#REF!</v>
      </c>
    </row>
    <row r="39" spans="2:17" ht="16.05" customHeight="1" thickBot="1" x14ac:dyDescent="0.25">
      <c r="B39" s="166"/>
      <c r="C39" s="214" t="s">
        <v>62</v>
      </c>
      <c r="D39" s="215"/>
      <c r="E39" s="229"/>
      <c r="F39" s="242">
        <v>-300000</v>
      </c>
      <c r="G39" s="216">
        <f t="shared" si="8"/>
        <v>-300000</v>
      </c>
      <c r="H39" s="244">
        <v>-300000</v>
      </c>
      <c r="I39" s="35">
        <f t="shared" ref="I39" si="9">H39-G39</f>
        <v>0</v>
      </c>
      <c r="J39" s="243">
        <v>-300000</v>
      </c>
      <c r="K39" s="35">
        <f>J39-SUM(H39)</f>
        <v>0</v>
      </c>
      <c r="L39" s="242">
        <v>-300000</v>
      </c>
      <c r="M39" s="28">
        <v>0</v>
      </c>
      <c r="N39" s="241">
        <v>-300000</v>
      </c>
      <c r="O39" s="28">
        <v>0</v>
      </c>
    </row>
    <row r="40" spans="2:17" ht="16.05" customHeight="1" thickBot="1" x14ac:dyDescent="0.25">
      <c r="B40" s="438" t="s">
        <v>21</v>
      </c>
      <c r="C40" s="439"/>
      <c r="D40" s="158" t="e">
        <f>#REF!</f>
        <v>#REF!</v>
      </c>
      <c r="E40" s="245" t="e">
        <f>#REF!</f>
        <v>#REF!</v>
      </c>
      <c r="F40" s="33" t="e">
        <f>SUM(F36,F30)</f>
        <v>#REF!</v>
      </c>
      <c r="G40" s="28" t="e">
        <f>F40-E40</f>
        <v>#REF!</v>
      </c>
      <c r="H40" s="37" t="e">
        <f>SUM(H36,H30)</f>
        <v>#REF!</v>
      </c>
      <c r="I40" s="35" t="e">
        <f>H40-F40</f>
        <v>#REF!</v>
      </c>
      <c r="J40" s="33" t="e">
        <f>SUM(J36,J30)</f>
        <v>#REF!</v>
      </c>
      <c r="K40" s="28" t="e">
        <f>J40-H40</f>
        <v>#REF!</v>
      </c>
      <c r="L40" s="33" t="e">
        <f>SUM(L36,L30)</f>
        <v>#REF!</v>
      </c>
      <c r="M40" s="28" t="e">
        <f>L40-J40</f>
        <v>#REF!</v>
      </c>
      <c r="N40" s="37" t="e">
        <f>SUM(N36,N30)</f>
        <v>#REF!</v>
      </c>
      <c r="O40" s="28" t="e">
        <f>N40-L40</f>
        <v>#REF!</v>
      </c>
    </row>
    <row r="41" spans="2:17" ht="4.95" customHeight="1" x14ac:dyDescent="0.2">
      <c r="B41" s="3"/>
      <c r="C41" s="3"/>
      <c r="D41" s="3"/>
      <c r="E41" s="3"/>
      <c r="F41" s="3"/>
      <c r="G41" s="3"/>
      <c r="H41" s="3"/>
      <c r="I41" s="3"/>
      <c r="J41" s="3"/>
      <c r="K41" s="3"/>
      <c r="L41" s="3"/>
      <c r="M41" s="3"/>
      <c r="N41" s="3"/>
      <c r="O41" s="3"/>
    </row>
    <row r="42" spans="2:17" ht="12.75" customHeight="1" x14ac:dyDescent="0.2">
      <c r="B42" s="70" t="s">
        <v>66</v>
      </c>
      <c r="C42" s="131"/>
      <c r="D42" s="132"/>
      <c r="E42" s="131"/>
      <c r="F42" s="131"/>
      <c r="G42" s="3"/>
      <c r="H42" s="3"/>
      <c r="I42" s="3"/>
      <c r="J42" s="3"/>
      <c r="K42" s="3"/>
      <c r="L42" s="3"/>
      <c r="M42" s="3"/>
      <c r="N42" s="3"/>
      <c r="O42" s="3"/>
    </row>
    <row r="43" spans="2:17" ht="12.75" hidden="1" customHeight="1" x14ac:dyDescent="0.2">
      <c r="B43" s="70" t="s">
        <v>36</v>
      </c>
      <c r="C43" s="3"/>
      <c r="D43" s="3"/>
      <c r="E43" s="3"/>
      <c r="F43" s="3"/>
      <c r="G43" s="3"/>
      <c r="H43" s="3"/>
      <c r="I43" s="3"/>
      <c r="J43" s="3"/>
      <c r="K43" s="3"/>
      <c r="L43" s="3"/>
      <c r="M43" s="3"/>
      <c r="N43" s="3"/>
      <c r="O43" s="3"/>
    </row>
    <row r="44" spans="2:17" s="152" customFormat="1" ht="12.75" hidden="1" customHeight="1" x14ac:dyDescent="0.2">
      <c r="B44" s="70" t="s">
        <v>53</v>
      </c>
      <c r="C44" s="3"/>
      <c r="D44" s="3"/>
      <c r="E44" s="3"/>
      <c r="F44" s="3"/>
      <c r="G44" s="3"/>
      <c r="H44" s="3"/>
      <c r="I44" s="3"/>
      <c r="J44" s="3"/>
      <c r="K44" s="3"/>
      <c r="L44" s="3"/>
      <c r="M44" s="3"/>
      <c r="N44" s="3"/>
      <c r="O44" s="3"/>
    </row>
    <row r="45" spans="2:17" ht="12.75" hidden="1" customHeight="1" x14ac:dyDescent="0.2">
      <c r="B45" s="141" t="s">
        <v>38</v>
      </c>
      <c r="C45" s="3"/>
      <c r="D45" s="3"/>
      <c r="E45" s="3"/>
      <c r="F45" s="3"/>
      <c r="G45" s="3"/>
      <c r="H45" s="3"/>
      <c r="I45" s="3"/>
      <c r="J45" s="3"/>
      <c r="K45" s="3"/>
      <c r="L45" s="3"/>
      <c r="M45" s="3"/>
      <c r="N45" s="3"/>
      <c r="O45" s="3"/>
    </row>
    <row r="46" spans="2:17" ht="3.75" customHeight="1" x14ac:dyDescent="0.2">
      <c r="B46" s="10"/>
      <c r="C46" s="3"/>
      <c r="D46" s="3"/>
      <c r="E46" s="3"/>
      <c r="F46" s="3"/>
      <c r="G46" s="3"/>
      <c r="H46" s="3"/>
      <c r="I46" s="3"/>
      <c r="J46" s="3"/>
      <c r="K46" s="3"/>
      <c r="L46" s="3"/>
      <c r="M46" s="3"/>
      <c r="N46" s="3"/>
      <c r="O46" s="3"/>
    </row>
    <row r="47" spans="2:17" ht="21.75" customHeight="1" x14ac:dyDescent="0.2">
      <c r="B47" s="2" t="s">
        <v>23</v>
      </c>
      <c r="C47" s="3"/>
      <c r="D47" s="3"/>
      <c r="E47" s="3"/>
      <c r="F47" s="3"/>
      <c r="G47" s="3"/>
      <c r="H47" s="3"/>
      <c r="I47" s="3"/>
      <c r="J47" s="3"/>
      <c r="K47" s="3"/>
      <c r="L47" s="3"/>
      <c r="M47" s="3"/>
      <c r="N47" s="3"/>
      <c r="O47" s="3"/>
    </row>
    <row r="48" spans="2:17" ht="19.649999999999999" customHeight="1" thickBot="1" x14ac:dyDescent="0.25">
      <c r="B48" s="2" t="s">
        <v>22</v>
      </c>
      <c r="C48" s="3"/>
      <c r="D48" s="3"/>
      <c r="E48" s="3"/>
      <c r="F48" s="3"/>
      <c r="G48" s="3"/>
      <c r="H48" s="3"/>
      <c r="I48" s="3"/>
      <c r="J48" s="3"/>
      <c r="K48" s="3"/>
      <c r="L48" s="3"/>
      <c r="M48" s="3"/>
      <c r="N48" s="3"/>
      <c r="O48" s="3" t="s">
        <v>1</v>
      </c>
    </row>
    <row r="49" spans="2:19" ht="14.25" customHeight="1" x14ac:dyDescent="0.2">
      <c r="B49" s="440"/>
      <c r="C49" s="441"/>
      <c r="D49" s="4" t="str">
        <f>D12</f>
        <v>元年度決算</v>
      </c>
      <c r="E49" s="5" t="str">
        <f>E12</f>
        <v>2年度決見</v>
      </c>
      <c r="F49" s="426" t="str">
        <f>F12</f>
        <v>3年度</v>
      </c>
      <c r="G49" s="444"/>
      <c r="H49" s="437" t="str">
        <f>H12</f>
        <v>4年度</v>
      </c>
      <c r="I49" s="427"/>
      <c r="J49" s="426" t="str">
        <f>J12</f>
        <v>5年度</v>
      </c>
      <c r="K49" s="444"/>
      <c r="L49" s="437" t="str">
        <f>L12</f>
        <v>6年度</v>
      </c>
      <c r="M49" s="427"/>
      <c r="N49" s="426" t="str">
        <f>N12</f>
        <v>7年度</v>
      </c>
      <c r="O49" s="427"/>
      <c r="Q49" s="12"/>
    </row>
    <row r="50" spans="2:19" ht="14.25" customHeight="1" thickBot="1" x14ac:dyDescent="0.25">
      <c r="B50" s="442"/>
      <c r="C50" s="443"/>
      <c r="D50" s="6" t="s">
        <v>5</v>
      </c>
      <c r="E50" s="8" t="s">
        <v>5</v>
      </c>
      <c r="F50" s="11" t="s">
        <v>5</v>
      </c>
      <c r="G50" s="7" t="s">
        <v>7</v>
      </c>
      <c r="H50" s="6" t="s">
        <v>5</v>
      </c>
      <c r="I50" s="8" t="s">
        <v>7</v>
      </c>
      <c r="J50" s="11" t="s">
        <v>5</v>
      </c>
      <c r="K50" s="7" t="s">
        <v>7</v>
      </c>
      <c r="L50" s="6" t="s">
        <v>5</v>
      </c>
      <c r="M50" s="8" t="s">
        <v>7</v>
      </c>
      <c r="N50" s="11" t="s">
        <v>5</v>
      </c>
      <c r="O50" s="8" t="s">
        <v>7</v>
      </c>
      <c r="Q50" s="12"/>
    </row>
    <row r="51" spans="2:19" ht="29.4" customHeight="1" x14ac:dyDescent="0.2">
      <c r="B51" s="428" t="s">
        <v>24</v>
      </c>
      <c r="C51" s="429"/>
      <c r="D51" s="157">
        <v>-754863</v>
      </c>
      <c r="E51" s="24" t="e">
        <f>E24-E40</f>
        <v>#REF!</v>
      </c>
      <c r="F51" s="46" t="e">
        <f>F24-F40</f>
        <v>#REF!</v>
      </c>
      <c r="G51" s="47"/>
      <c r="H51" s="21" t="e">
        <f>H24-H40</f>
        <v>#REF!</v>
      </c>
      <c r="I51" s="48"/>
      <c r="J51" s="46" t="e">
        <f>J24-J40</f>
        <v>#REF!</v>
      </c>
      <c r="K51" s="47"/>
      <c r="L51" s="21" t="e">
        <f>L24-L40</f>
        <v>#REF!</v>
      </c>
      <c r="M51" s="48"/>
      <c r="N51" s="46" t="e">
        <f>N24-N40</f>
        <v>#REF!</v>
      </c>
      <c r="O51" s="48"/>
      <c r="P51" s="12"/>
      <c r="Q51" s="12"/>
    </row>
    <row r="52" spans="2:19" ht="15" customHeight="1" x14ac:dyDescent="0.2">
      <c r="B52" s="118"/>
      <c r="C52" s="119" t="s">
        <v>16</v>
      </c>
      <c r="D52" s="239" t="e">
        <f>#REF!</f>
        <v>#REF!</v>
      </c>
      <c r="E52" s="103" t="e">
        <f>#REF!</f>
        <v>#REF!</v>
      </c>
      <c r="F52" s="121" t="e">
        <f>#REF!</f>
        <v>#REF!</v>
      </c>
      <c r="G52" s="122"/>
      <c r="H52" s="123" t="e">
        <f>#REF!</f>
        <v>#REF!</v>
      </c>
      <c r="I52" s="124"/>
      <c r="J52" s="121" t="e">
        <f>#REF!</f>
        <v>#REF!</v>
      </c>
      <c r="K52" s="122"/>
      <c r="L52" s="123" t="e">
        <f>#REF!</f>
        <v>#REF!</v>
      </c>
      <c r="M52" s="124"/>
      <c r="N52" s="121" t="e">
        <f>#REF!</f>
        <v>#REF!</v>
      </c>
      <c r="O52" s="124"/>
      <c r="P52" s="12"/>
    </row>
    <row r="53" spans="2:19" ht="15" customHeight="1" x14ac:dyDescent="0.2">
      <c r="B53" s="116"/>
      <c r="C53" s="117" t="s">
        <v>28</v>
      </c>
      <c r="D53" s="49"/>
      <c r="E53" s="23" t="e">
        <f>#REF!</f>
        <v>#REF!</v>
      </c>
      <c r="F53" s="50" t="e">
        <f>#REF!</f>
        <v>#REF!</v>
      </c>
      <c r="G53" s="51"/>
      <c r="H53" s="52" t="e">
        <f>#REF!</f>
        <v>#REF!</v>
      </c>
      <c r="I53" s="53"/>
      <c r="J53" s="50" t="e">
        <f>#REF!</f>
        <v>#REF!</v>
      </c>
      <c r="K53" s="51"/>
      <c r="L53" s="52" t="e">
        <f>#REF!</f>
        <v>#REF!</v>
      </c>
      <c r="M53" s="53"/>
      <c r="N53" s="50" t="e">
        <f>#REF!</f>
        <v>#REF!</v>
      </c>
      <c r="O53" s="53"/>
      <c r="P53" s="12"/>
    </row>
    <row r="54" spans="2:19" ht="19.649999999999999" customHeight="1" thickBot="1" x14ac:dyDescent="0.25">
      <c r="B54" s="430" t="s">
        <v>15</v>
      </c>
      <c r="C54" s="431"/>
      <c r="D54" s="54" t="e">
        <f>#REF!</f>
        <v>#REF!</v>
      </c>
      <c r="E54" s="55" t="e">
        <f>SUM(D54,E51,E52,E53)</f>
        <v>#REF!</v>
      </c>
      <c r="F54" s="56" t="e">
        <f>SUM(E54,F51,F52,F53)</f>
        <v>#REF!</v>
      </c>
      <c r="G54" s="57"/>
      <c r="H54" s="54" t="e">
        <f>SUM(F54,H51,H52,H53)</f>
        <v>#REF!</v>
      </c>
      <c r="I54" s="58"/>
      <c r="J54" s="56" t="e">
        <f>SUM(H54,J51,J52,J53)</f>
        <v>#REF!</v>
      </c>
      <c r="K54" s="57"/>
      <c r="L54" s="54" t="e">
        <f>SUM(J54,L51,L52,L53)</f>
        <v>#REF!</v>
      </c>
      <c r="M54" s="58"/>
      <c r="N54" s="56" t="e">
        <f>SUM(L54,N51,N52,N53)</f>
        <v>#REF!</v>
      </c>
      <c r="O54" s="59"/>
      <c r="P54" s="12"/>
    </row>
    <row r="55" spans="2:19" ht="16.5" customHeight="1" x14ac:dyDescent="0.2">
      <c r="B55" s="3"/>
      <c r="C55" s="133" t="str">
        <f>"※地方財政法第233条の2の規定による基金繰入（決算積立）を含む（令和"&amp;B2+1&amp;"年度以降は"&amp;"200,000"&amp;"千円）、決算済み年度は基金取崩し額とA-Bの値に差が生じ、その額は翌年度へ繰越金として計上されています。
"</f>
        <v xml:space="preserve">※地方財政法第233条の2の規定による基金繰入（決算積立）を含む（令和3年度以降は200,000千円）、決算済み年度は基金取崩し額とA-Bの値に差が生じ、その額は翌年度へ繰越金として計上されています。
</v>
      </c>
      <c r="E55" s="38"/>
      <c r="F55" s="38"/>
      <c r="G55" s="3"/>
      <c r="H55" s="38"/>
      <c r="I55" s="3"/>
      <c r="J55" s="38"/>
      <c r="K55" s="3"/>
      <c r="L55" s="38"/>
      <c r="M55" s="3"/>
      <c r="N55" s="38"/>
      <c r="O55" s="3"/>
    </row>
    <row r="56" spans="2:19" ht="20.399999999999999" customHeight="1" x14ac:dyDescent="0.2">
      <c r="B56" s="2" t="s">
        <v>57</v>
      </c>
      <c r="C56" s="3"/>
      <c r="D56" s="3"/>
      <c r="E56" s="3"/>
      <c r="F56" s="3"/>
      <c r="G56" s="3"/>
      <c r="H56" s="3"/>
      <c r="I56" s="3"/>
      <c r="J56" s="3"/>
      <c r="K56" s="3"/>
      <c r="L56" s="3"/>
      <c r="M56" s="3"/>
      <c r="N56" s="3"/>
      <c r="O56" s="3" t="s">
        <v>1</v>
      </c>
    </row>
    <row r="57" spans="2:19" ht="14.25" customHeight="1" x14ac:dyDescent="0.2">
      <c r="B57" s="432"/>
      <c r="C57" s="433"/>
      <c r="D57" s="240" t="s">
        <v>54</v>
      </c>
      <c r="E57" s="78" t="s">
        <v>55</v>
      </c>
      <c r="F57" s="434" t="str">
        <f>IF(ISNUMBER($B$2),$B$2+1&amp;"年度","??+1年度")</f>
        <v>3年度</v>
      </c>
      <c r="G57" s="435"/>
      <c r="H57" s="434" t="str">
        <f>IF(ISNUMBER($B$2),$B$2+2&amp;"年度","??+2年度")</f>
        <v>4年度</v>
      </c>
      <c r="I57" s="436"/>
      <c r="J57" s="435" t="str">
        <f>IF(ISNUMBER($B$2),$B$2+3&amp;"年度","??+3年度")</f>
        <v>5年度</v>
      </c>
      <c r="K57" s="435"/>
      <c r="L57" s="434" t="str">
        <f>IF(ISNUMBER($B$2),$B$2+4&amp;"年度","??+4年度")</f>
        <v>6年度</v>
      </c>
      <c r="M57" s="436"/>
      <c r="N57" s="435" t="str">
        <f>IF(ISNUMBER($B$2),$B$2+5&amp;"年度","??+5年度")</f>
        <v>7年度</v>
      </c>
      <c r="O57" s="435"/>
      <c r="Q57" s="12"/>
      <c r="R57" s="12"/>
      <c r="S57" s="12"/>
    </row>
    <row r="58" spans="2:19" ht="14.25" customHeight="1" x14ac:dyDescent="0.2">
      <c r="B58" s="432"/>
      <c r="C58" s="433"/>
      <c r="D58" s="78" t="s">
        <v>5</v>
      </c>
      <c r="E58" s="78" t="s">
        <v>5</v>
      </c>
      <c r="F58" s="76" t="s">
        <v>5</v>
      </c>
      <c r="G58" s="78" t="s">
        <v>7</v>
      </c>
      <c r="H58" s="76" t="s">
        <v>5</v>
      </c>
      <c r="I58" s="77" t="s">
        <v>7</v>
      </c>
      <c r="J58" s="78" t="s">
        <v>5</v>
      </c>
      <c r="K58" s="78" t="s">
        <v>7</v>
      </c>
      <c r="L58" s="76" t="s">
        <v>5</v>
      </c>
      <c r="M58" s="77" t="s">
        <v>7</v>
      </c>
      <c r="N58" s="78" t="s">
        <v>5</v>
      </c>
      <c r="O58" s="78" t="s">
        <v>7</v>
      </c>
      <c r="Q58" s="12"/>
      <c r="R58" s="12"/>
      <c r="S58" s="12"/>
    </row>
    <row r="59" spans="2:19" ht="21.75" customHeight="1" x14ac:dyDescent="0.2">
      <c r="B59" s="418" t="s">
        <v>24</v>
      </c>
      <c r="C59" s="419"/>
      <c r="D59" s="149">
        <v>-534156</v>
      </c>
      <c r="E59" s="142">
        <v>-441529</v>
      </c>
      <c r="F59" s="149">
        <v>-812550</v>
      </c>
      <c r="G59" s="145"/>
      <c r="H59" s="143">
        <v>-658546</v>
      </c>
      <c r="I59" s="144"/>
      <c r="J59" s="149">
        <v>-600949</v>
      </c>
      <c r="K59" s="145"/>
      <c r="L59" s="143">
        <v>-671455</v>
      </c>
      <c r="M59" s="144"/>
      <c r="N59" s="145"/>
      <c r="O59" s="145"/>
      <c r="P59" s="12"/>
    </row>
    <row r="60" spans="2:19" ht="16.5" customHeight="1" x14ac:dyDescent="0.2">
      <c r="B60" s="420" t="s">
        <v>15</v>
      </c>
      <c r="C60" s="421"/>
      <c r="D60" s="147">
        <v>4276580</v>
      </c>
      <c r="E60" s="148">
        <v>4085051</v>
      </c>
      <c r="F60" s="147">
        <v>3522501</v>
      </c>
      <c r="G60" s="145"/>
      <c r="H60" s="146">
        <v>3113955</v>
      </c>
      <c r="I60" s="144"/>
      <c r="J60" s="147">
        <v>2763006</v>
      </c>
      <c r="K60" s="145"/>
      <c r="L60" s="146">
        <v>2341551</v>
      </c>
      <c r="M60" s="80"/>
      <c r="N60" s="145"/>
      <c r="O60" s="79"/>
      <c r="P60" s="12"/>
    </row>
    <row r="61" spans="2:19" ht="12.75" customHeight="1" x14ac:dyDescent="0.2"/>
    <row r="62" spans="2:19" ht="19.649999999999999" customHeight="1" thickBot="1" x14ac:dyDescent="0.25">
      <c r="B62" s="2" t="s">
        <v>31</v>
      </c>
      <c r="C62" s="13"/>
      <c r="D62" s="3"/>
      <c r="E62" s="38"/>
      <c r="F62" s="38"/>
      <c r="G62" s="3"/>
      <c r="H62" s="38"/>
      <c r="I62" s="3"/>
      <c r="J62" s="38"/>
      <c r="K62" s="3"/>
      <c r="L62" s="38"/>
      <c r="M62" s="3"/>
      <c r="N62" s="38"/>
      <c r="O62" s="3" t="s">
        <v>1</v>
      </c>
    </row>
    <row r="63" spans="2:19" ht="14.25" customHeight="1" x14ac:dyDescent="0.2">
      <c r="B63" s="422"/>
      <c r="C63" s="423"/>
      <c r="D63" s="81" t="str">
        <f>D12</f>
        <v>元年度決算</v>
      </c>
      <c r="E63" s="82" t="str">
        <f>E12</f>
        <v>2年度決見</v>
      </c>
      <c r="F63" s="404" t="str">
        <f>F12</f>
        <v>3年度</v>
      </c>
      <c r="G63" s="417"/>
      <c r="H63" s="402" t="str">
        <f>H12</f>
        <v>4年度</v>
      </c>
      <c r="I63" s="403"/>
      <c r="J63" s="404" t="str">
        <f>J12</f>
        <v>5年度</v>
      </c>
      <c r="K63" s="417"/>
      <c r="L63" s="402" t="str">
        <f>L12</f>
        <v>6年度</v>
      </c>
      <c r="M63" s="403"/>
      <c r="N63" s="404" t="str">
        <f>N12</f>
        <v>7年度</v>
      </c>
      <c r="O63" s="403"/>
      <c r="Q63" s="12"/>
    </row>
    <row r="64" spans="2:19" ht="14.25" customHeight="1" thickBot="1" x14ac:dyDescent="0.25">
      <c r="B64" s="424"/>
      <c r="C64" s="425"/>
      <c r="D64" s="83" t="s">
        <v>5</v>
      </c>
      <c r="E64" s="84" t="s">
        <v>5</v>
      </c>
      <c r="F64" s="85" t="s">
        <v>5</v>
      </c>
      <c r="G64" s="86" t="s">
        <v>7</v>
      </c>
      <c r="H64" s="83" t="s">
        <v>5</v>
      </c>
      <c r="I64" s="84" t="s">
        <v>7</v>
      </c>
      <c r="J64" s="85" t="s">
        <v>5</v>
      </c>
      <c r="K64" s="86" t="s">
        <v>7</v>
      </c>
      <c r="L64" s="83" t="s">
        <v>5</v>
      </c>
      <c r="M64" s="84" t="s">
        <v>7</v>
      </c>
      <c r="N64" s="85" t="s">
        <v>5</v>
      </c>
      <c r="O64" s="84" t="s">
        <v>7</v>
      </c>
      <c r="Q64" s="12"/>
    </row>
    <row r="65" spans="1:17" ht="21" customHeight="1" x14ac:dyDescent="0.2">
      <c r="B65" s="405" t="s">
        <v>24</v>
      </c>
      <c r="C65" s="406"/>
      <c r="D65" s="157">
        <v>-342000</v>
      </c>
      <c r="E65" s="24" t="e">
        <f>0-SUM(#REF!)</f>
        <v>#REF!</v>
      </c>
      <c r="F65" s="46" t="e">
        <f>0-SUM(#REF!)</f>
        <v>#REF!</v>
      </c>
      <c r="G65" s="47"/>
      <c r="H65" s="72" t="e">
        <f>0-SUM(#REF!)</f>
        <v>#REF!</v>
      </c>
      <c r="I65" s="48"/>
      <c r="J65" s="46" t="e">
        <f>0-SUM(#REF!)</f>
        <v>#REF!</v>
      </c>
      <c r="K65" s="47"/>
      <c r="L65" s="72" t="e">
        <f>0-SUM(#REF!)</f>
        <v>#REF!</v>
      </c>
      <c r="M65" s="48"/>
      <c r="N65" s="46" t="e">
        <f>0-SUM(#REF!)</f>
        <v>#REF!</v>
      </c>
      <c r="O65" s="48"/>
      <c r="P65" s="12"/>
      <c r="Q65" s="12"/>
    </row>
    <row r="66" spans="1:17" ht="14.25" customHeight="1" x14ac:dyDescent="0.2">
      <c r="B66" s="126"/>
      <c r="C66" s="128" t="s">
        <v>30</v>
      </c>
      <c r="D66" s="140"/>
      <c r="E66" s="23" t="e">
        <f>#REF!</f>
        <v>#REF!</v>
      </c>
      <c r="F66" s="50" t="e">
        <f>#REF!</f>
        <v>#REF!</v>
      </c>
      <c r="G66" s="51"/>
      <c r="H66" s="52" t="e">
        <f>#REF!</f>
        <v>#REF!</v>
      </c>
      <c r="I66" s="53"/>
      <c r="J66" s="50" t="e">
        <f>#REF!</f>
        <v>#REF!</v>
      </c>
      <c r="K66" s="51"/>
      <c r="L66" s="52" t="e">
        <f>#REF!</f>
        <v>#REF!</v>
      </c>
      <c r="M66" s="53"/>
      <c r="N66" s="50" t="e">
        <f>#REF!</f>
        <v>#REF!</v>
      </c>
      <c r="O66" s="53"/>
      <c r="P66" s="12"/>
      <c r="Q66" s="12" t="s">
        <v>37</v>
      </c>
    </row>
    <row r="67" spans="1:17" ht="16.5" customHeight="1" thickBot="1" x14ac:dyDescent="0.25">
      <c r="B67" s="407" t="s">
        <v>27</v>
      </c>
      <c r="C67" s="408"/>
      <c r="D67" s="54" t="e">
        <f>#REF!</f>
        <v>#REF!</v>
      </c>
      <c r="E67" s="55" t="e">
        <f>SUM(D67,E65,E66)</f>
        <v>#REF!</v>
      </c>
      <c r="F67" s="56" t="e">
        <f>SUM(E67,F65,F66)</f>
        <v>#REF!</v>
      </c>
      <c r="G67" s="57"/>
      <c r="H67" s="54" t="e">
        <f>SUM(F67,H65,H66)</f>
        <v>#REF!</v>
      </c>
      <c r="I67" s="58"/>
      <c r="J67" s="56" t="e">
        <f>SUM(H67,J65,J66)</f>
        <v>#REF!</v>
      </c>
      <c r="K67" s="57"/>
      <c r="L67" s="54" t="e">
        <f>SUM(J67,L65,L66)</f>
        <v>#REF!</v>
      </c>
      <c r="M67" s="58"/>
      <c r="N67" s="56" t="e">
        <f>SUM(L67,N65,N66)</f>
        <v>#REF!</v>
      </c>
      <c r="O67" s="59"/>
      <c r="P67" s="12"/>
    </row>
    <row r="68" spans="1:17" ht="13.95" customHeight="1" x14ac:dyDescent="0.2">
      <c r="A68" s="74"/>
      <c r="B68" s="74"/>
      <c r="C68" s="74"/>
      <c r="D68" s="74"/>
      <c r="E68" s="74"/>
      <c r="F68" s="74"/>
      <c r="G68" s="74"/>
      <c r="H68" s="74"/>
      <c r="I68" s="74"/>
      <c r="J68" s="74"/>
      <c r="K68" s="74"/>
      <c r="L68" s="74"/>
      <c r="M68" s="74"/>
      <c r="N68" s="74"/>
      <c r="O68" s="75"/>
      <c r="P68" s="12"/>
    </row>
    <row r="69" spans="1:17" ht="19.649999999999999" customHeight="1" thickBot="1" x14ac:dyDescent="0.25">
      <c r="B69" s="2" t="s">
        <v>32</v>
      </c>
      <c r="C69" s="13"/>
      <c r="D69" s="3"/>
      <c r="E69" s="38"/>
      <c r="F69" s="38"/>
      <c r="G69" s="3"/>
      <c r="H69" s="38"/>
      <c r="I69" s="3"/>
      <c r="J69" s="38"/>
      <c r="K69" s="3"/>
      <c r="L69" s="38"/>
      <c r="M69" s="3"/>
      <c r="N69" s="38"/>
      <c r="O69" s="3" t="s">
        <v>1</v>
      </c>
    </row>
    <row r="70" spans="1:17" ht="14.25" customHeight="1" x14ac:dyDescent="0.2">
      <c r="B70" s="409"/>
      <c r="C70" s="410"/>
      <c r="D70" s="93" t="str">
        <f>D12</f>
        <v>元年度決算</v>
      </c>
      <c r="E70" s="94" t="str">
        <f>E12</f>
        <v>2年度決見</v>
      </c>
      <c r="F70" s="413" t="str">
        <f>F12</f>
        <v>3年度</v>
      </c>
      <c r="G70" s="414"/>
      <c r="H70" s="415" t="str">
        <f>H12</f>
        <v>4年度</v>
      </c>
      <c r="I70" s="416"/>
      <c r="J70" s="413" t="str">
        <f>J12</f>
        <v>5年度</v>
      </c>
      <c r="K70" s="414"/>
      <c r="L70" s="415" t="str">
        <f>L12</f>
        <v>6年度</v>
      </c>
      <c r="M70" s="416"/>
      <c r="N70" s="413" t="str">
        <f>N12</f>
        <v>7年度</v>
      </c>
      <c r="O70" s="416"/>
      <c r="Q70" s="12"/>
    </row>
    <row r="71" spans="1:17" ht="14.25" customHeight="1" thickBot="1" x14ac:dyDescent="0.25">
      <c r="B71" s="411"/>
      <c r="C71" s="412"/>
      <c r="D71" s="95" t="s">
        <v>5</v>
      </c>
      <c r="E71" s="96" t="s">
        <v>5</v>
      </c>
      <c r="F71" s="97" t="s">
        <v>5</v>
      </c>
      <c r="G71" s="98" t="s">
        <v>7</v>
      </c>
      <c r="H71" s="95" t="s">
        <v>5</v>
      </c>
      <c r="I71" s="96" t="s">
        <v>7</v>
      </c>
      <c r="J71" s="97" t="s">
        <v>5</v>
      </c>
      <c r="K71" s="98" t="s">
        <v>7</v>
      </c>
      <c r="L71" s="95" t="s">
        <v>5</v>
      </c>
      <c r="M71" s="96" t="s">
        <v>7</v>
      </c>
      <c r="N71" s="97" t="s">
        <v>5</v>
      </c>
      <c r="O71" s="96" t="s">
        <v>7</v>
      </c>
      <c r="Q71" s="12"/>
    </row>
    <row r="72" spans="1:17" ht="21" customHeight="1" x14ac:dyDescent="0.2">
      <c r="B72" s="393" t="s">
        <v>24</v>
      </c>
      <c r="C72" s="394"/>
      <c r="D72" s="157">
        <v>-199223</v>
      </c>
      <c r="E72" s="24" t="e">
        <f>0-SUM(#REF!)</f>
        <v>#REF!</v>
      </c>
      <c r="F72" s="46" t="e">
        <f>0-SUM(#REF!)</f>
        <v>#REF!</v>
      </c>
      <c r="G72" s="47"/>
      <c r="H72" s="72" t="e">
        <f>0-SUM(#REF!)</f>
        <v>#REF!</v>
      </c>
      <c r="I72" s="48"/>
      <c r="J72" s="46" t="e">
        <f>0-SUM(#REF!)</f>
        <v>#REF!</v>
      </c>
      <c r="K72" s="47"/>
      <c r="L72" s="72" t="e">
        <f>0-SUM(#REF!)</f>
        <v>#REF!</v>
      </c>
      <c r="M72" s="48"/>
      <c r="N72" s="46" t="e">
        <f>0-SUM(#REF!)</f>
        <v>#REF!</v>
      </c>
      <c r="O72" s="48"/>
      <c r="P72" s="12"/>
      <c r="Q72" s="12"/>
    </row>
    <row r="73" spans="1:17" ht="16.05" customHeight="1" x14ac:dyDescent="0.2">
      <c r="B73" s="125"/>
      <c r="C73" s="127" t="s">
        <v>29</v>
      </c>
      <c r="D73" s="52"/>
      <c r="E73" s="23" t="e">
        <f>#REF!</f>
        <v>#REF!</v>
      </c>
      <c r="F73" s="50" t="e">
        <f>#REF!</f>
        <v>#REF!</v>
      </c>
      <c r="G73" s="51"/>
      <c r="H73" s="52" t="e">
        <f>#REF!</f>
        <v>#REF!</v>
      </c>
      <c r="I73" s="53"/>
      <c r="J73" s="50" t="e">
        <f>#REF!</f>
        <v>#REF!</v>
      </c>
      <c r="K73" s="51"/>
      <c r="L73" s="52" t="e">
        <f>#REF!</f>
        <v>#REF!</v>
      </c>
      <c r="M73" s="53"/>
      <c r="N73" s="50" t="e">
        <f>#REF!</f>
        <v>#REF!</v>
      </c>
      <c r="O73" s="53"/>
      <c r="P73" s="12"/>
      <c r="Q73" s="12"/>
    </row>
    <row r="74" spans="1:17" ht="16.5" customHeight="1" thickBot="1" x14ac:dyDescent="0.25">
      <c r="B74" s="395" t="s">
        <v>27</v>
      </c>
      <c r="C74" s="396"/>
      <c r="D74" s="54" t="e">
        <f>#REF!</f>
        <v>#REF!</v>
      </c>
      <c r="E74" s="55" t="e">
        <f>SUM(D74,E72,E73)</f>
        <v>#REF!</v>
      </c>
      <c r="F74" s="56" t="e">
        <f>SUM(E74,F72,F73)</f>
        <v>#REF!</v>
      </c>
      <c r="G74" s="57"/>
      <c r="H74" s="54" t="e">
        <f>SUM(F74,H72,H73)</f>
        <v>#REF!</v>
      </c>
      <c r="I74" s="58"/>
      <c r="J74" s="56" t="e">
        <f>SUM(H74,J72,J73)</f>
        <v>#REF!</v>
      </c>
      <c r="K74" s="57"/>
      <c r="L74" s="54" t="e">
        <f>SUM(J74,L72,L73)</f>
        <v>#REF!</v>
      </c>
      <c r="M74" s="58"/>
      <c r="N74" s="56" t="e">
        <f>SUM(L74,N72,N73)</f>
        <v>#REF!</v>
      </c>
      <c r="O74" s="59"/>
      <c r="P74" s="12"/>
    </row>
    <row r="75" spans="1:17" ht="12" customHeight="1" x14ac:dyDescent="0.2">
      <c r="A75" s="74"/>
      <c r="B75" s="74"/>
      <c r="C75" s="74"/>
      <c r="D75" s="74"/>
      <c r="E75" s="74"/>
      <c r="F75" s="74"/>
      <c r="G75" s="74"/>
      <c r="H75" s="74"/>
      <c r="I75" s="74"/>
      <c r="J75" s="74"/>
      <c r="K75" s="74"/>
      <c r="L75" s="74"/>
      <c r="M75" s="74"/>
      <c r="N75" s="74"/>
      <c r="O75" s="75"/>
      <c r="P75" s="12"/>
    </row>
    <row r="76" spans="1:17" ht="19.649999999999999" customHeight="1" thickBot="1" x14ac:dyDescent="0.25">
      <c r="B76" s="2" t="s">
        <v>26</v>
      </c>
      <c r="C76" s="3"/>
      <c r="D76" s="3"/>
      <c r="E76" s="3"/>
      <c r="F76" s="3"/>
      <c r="G76" s="3"/>
      <c r="H76" s="3"/>
      <c r="I76" s="3"/>
      <c r="J76" s="3"/>
      <c r="K76" s="3"/>
      <c r="L76" s="3"/>
      <c r="M76" s="3"/>
      <c r="N76" s="3"/>
      <c r="O76" s="3" t="s">
        <v>1</v>
      </c>
    </row>
    <row r="77" spans="1:17" ht="14.25" customHeight="1" x14ac:dyDescent="0.2">
      <c r="B77" s="397"/>
      <c r="C77" s="398"/>
      <c r="D77" s="87" t="str">
        <f>D12</f>
        <v>元年度決算</v>
      </c>
      <c r="E77" s="88" t="str">
        <f>E12</f>
        <v>2年度決見</v>
      </c>
      <c r="F77" s="388" t="str">
        <f>F12</f>
        <v>3年度</v>
      </c>
      <c r="G77" s="401"/>
      <c r="H77" s="386" t="str">
        <f>H12</f>
        <v>4年度</v>
      </c>
      <c r="I77" s="387"/>
      <c r="J77" s="388" t="str">
        <f>J12</f>
        <v>5年度</v>
      </c>
      <c r="K77" s="401"/>
      <c r="L77" s="386" t="str">
        <f>L12</f>
        <v>6年度</v>
      </c>
      <c r="M77" s="387"/>
      <c r="N77" s="388" t="str">
        <f>N12</f>
        <v>7年度</v>
      </c>
      <c r="O77" s="387"/>
      <c r="Q77" s="12"/>
    </row>
    <row r="78" spans="1:17" ht="14.25" customHeight="1" thickBot="1" x14ac:dyDescent="0.25">
      <c r="B78" s="399"/>
      <c r="C78" s="400"/>
      <c r="D78" s="89" t="s">
        <v>5</v>
      </c>
      <c r="E78" s="90" t="s">
        <v>5</v>
      </c>
      <c r="F78" s="91" t="s">
        <v>5</v>
      </c>
      <c r="G78" s="92" t="s">
        <v>7</v>
      </c>
      <c r="H78" s="89" t="s">
        <v>5</v>
      </c>
      <c r="I78" s="90" t="s">
        <v>7</v>
      </c>
      <c r="J78" s="91" t="s">
        <v>5</v>
      </c>
      <c r="K78" s="92" t="s">
        <v>7</v>
      </c>
      <c r="L78" s="89" t="s">
        <v>5</v>
      </c>
      <c r="M78" s="90" t="s">
        <v>7</v>
      </c>
      <c r="N78" s="91" t="s">
        <v>5</v>
      </c>
      <c r="O78" s="90" t="s">
        <v>7</v>
      </c>
      <c r="Q78" s="12"/>
    </row>
    <row r="79" spans="1:17" ht="23.4" customHeight="1" x14ac:dyDescent="0.2">
      <c r="B79" s="389" t="s">
        <v>24</v>
      </c>
      <c r="C79" s="390"/>
      <c r="D79" s="72">
        <f>SUM(D51,D72,D65)</f>
        <v>-1296086</v>
      </c>
      <c r="E79" s="24" t="e">
        <f>SUM(E51,E72,E65)</f>
        <v>#REF!</v>
      </c>
      <c r="F79" s="46" t="e">
        <f>SUM(F51,F72,F65)</f>
        <v>#REF!</v>
      </c>
      <c r="G79" s="47"/>
      <c r="H79" s="72" t="e">
        <f>SUM(H51,H72,H65)</f>
        <v>#REF!</v>
      </c>
      <c r="I79" s="48"/>
      <c r="J79" s="46" t="e">
        <f>SUM(J51,J72,J65)</f>
        <v>#REF!</v>
      </c>
      <c r="K79" s="47"/>
      <c r="L79" s="72" t="e">
        <f>SUM(L51,L72,L65)</f>
        <v>#REF!</v>
      </c>
      <c r="M79" s="48"/>
      <c r="N79" s="46" t="e">
        <f>SUM(N51,N72,N65)</f>
        <v>#REF!</v>
      </c>
      <c r="O79" s="48"/>
      <c r="P79" s="12"/>
      <c r="Q79" s="12"/>
    </row>
    <row r="80" spans="1:17" ht="16.5" customHeight="1" x14ac:dyDescent="0.2">
      <c r="B80" s="18"/>
      <c r="C80" s="19" t="s">
        <v>16</v>
      </c>
      <c r="D80" s="49" t="s">
        <v>25</v>
      </c>
      <c r="E80" s="23" t="e">
        <f>SUM(E52)</f>
        <v>#REF!</v>
      </c>
      <c r="F80" s="50" t="e">
        <f>SUM(F52)</f>
        <v>#REF!</v>
      </c>
      <c r="G80" s="51"/>
      <c r="H80" s="52" t="e">
        <f>SUM(H52)</f>
        <v>#REF!</v>
      </c>
      <c r="I80" s="53"/>
      <c r="J80" s="50" t="e">
        <f>SUM(J52)</f>
        <v>#REF!</v>
      </c>
      <c r="K80" s="51"/>
      <c r="L80" s="52" t="e">
        <f>SUM(L52)</f>
        <v>#REF!</v>
      </c>
      <c r="M80" s="53"/>
      <c r="N80" s="50" t="e">
        <f>SUM(N52)</f>
        <v>#REF!</v>
      </c>
      <c r="O80" s="53"/>
      <c r="P80" s="12"/>
      <c r="Q80" s="12"/>
    </row>
    <row r="81" spans="2:16" ht="16.05" customHeight="1" thickBot="1" x14ac:dyDescent="0.25">
      <c r="B81" s="391" t="s">
        <v>27</v>
      </c>
      <c r="C81" s="392"/>
      <c r="D81" s="54" t="e">
        <f>SUM(D54,D74,D67)</f>
        <v>#REF!</v>
      </c>
      <c r="E81" s="55" t="e">
        <f>SUM(E54,E74,E67)</f>
        <v>#REF!</v>
      </c>
      <c r="F81" s="56" t="e">
        <f>SUM(F54,F74,F67)</f>
        <v>#REF!</v>
      </c>
      <c r="G81" s="57"/>
      <c r="H81" s="54" t="e">
        <f>SUM(H54,H74,H67)</f>
        <v>#REF!</v>
      </c>
      <c r="I81" s="58"/>
      <c r="J81" s="56" t="e">
        <f>SUM(J54,J74,J67)</f>
        <v>#REF!</v>
      </c>
      <c r="K81" s="57"/>
      <c r="L81" s="54" t="e">
        <f>SUM(L54,L74,L67)</f>
        <v>#REF!</v>
      </c>
      <c r="M81" s="58"/>
      <c r="N81" s="56" t="e">
        <f>SUM(N54,N74,N67)</f>
        <v>#REF!</v>
      </c>
      <c r="O81" s="59"/>
      <c r="P81" s="12"/>
    </row>
    <row r="82" spans="2:16" ht="7.5" customHeight="1" x14ac:dyDescent="0.2">
      <c r="B82" s="74"/>
      <c r="C82" s="74"/>
      <c r="D82" s="74"/>
      <c r="E82" s="74"/>
      <c r="F82" s="74"/>
      <c r="G82" s="74"/>
      <c r="H82" s="74"/>
      <c r="I82" s="74"/>
      <c r="J82" s="74"/>
      <c r="K82" s="74"/>
      <c r="L82" s="74"/>
      <c r="M82" s="74"/>
      <c r="N82" s="74"/>
      <c r="O82" s="75"/>
      <c r="P82" s="12"/>
    </row>
    <row r="83" spans="2:16" ht="16.95" customHeight="1" x14ac:dyDescent="0.2">
      <c r="D83" s="71"/>
    </row>
  </sheetData>
  <mergeCells count="57">
    <mergeCell ref="B40:C40"/>
    <mergeCell ref="B2:C2"/>
    <mergeCell ref="B12:C13"/>
    <mergeCell ref="F12:G12"/>
    <mergeCell ref="H12:I12"/>
    <mergeCell ref="J12:K12"/>
    <mergeCell ref="N28:O28"/>
    <mergeCell ref="L12:M12"/>
    <mergeCell ref="N12:O12"/>
    <mergeCell ref="B14:C14"/>
    <mergeCell ref="B24:C24"/>
    <mergeCell ref="L28:M28"/>
    <mergeCell ref="B23:C23"/>
    <mergeCell ref="B28:C29"/>
    <mergeCell ref="F28:G28"/>
    <mergeCell ref="H28:I28"/>
    <mergeCell ref="J28:K28"/>
    <mergeCell ref="F49:G49"/>
    <mergeCell ref="L57:M57"/>
    <mergeCell ref="J57:K57"/>
    <mergeCell ref="B60:C60"/>
    <mergeCell ref="B57:C58"/>
    <mergeCell ref="F57:G57"/>
    <mergeCell ref="B59:C59"/>
    <mergeCell ref="B51:C51"/>
    <mergeCell ref="B54:C54"/>
    <mergeCell ref="B49:C50"/>
    <mergeCell ref="N57:O57"/>
    <mergeCell ref="H49:I49"/>
    <mergeCell ref="J49:K49"/>
    <mergeCell ref="L49:M49"/>
    <mergeCell ref="N49:O49"/>
    <mergeCell ref="H57:I57"/>
    <mergeCell ref="B67:C67"/>
    <mergeCell ref="L77:M77"/>
    <mergeCell ref="H63:I63"/>
    <mergeCell ref="B70:C71"/>
    <mergeCell ref="F70:G70"/>
    <mergeCell ref="H70:I70"/>
    <mergeCell ref="J70:K70"/>
    <mergeCell ref="J63:K63"/>
    <mergeCell ref="N77:O77"/>
    <mergeCell ref="B79:C79"/>
    <mergeCell ref="B81:C81"/>
    <mergeCell ref="L70:M70"/>
    <mergeCell ref="B63:C64"/>
    <mergeCell ref="N70:O70"/>
    <mergeCell ref="B72:C72"/>
    <mergeCell ref="B74:C74"/>
    <mergeCell ref="B77:C78"/>
    <mergeCell ref="F77:G77"/>
    <mergeCell ref="H77:I77"/>
    <mergeCell ref="J77:K77"/>
    <mergeCell ref="F63:G63"/>
    <mergeCell ref="L63:M63"/>
    <mergeCell ref="N63:O63"/>
    <mergeCell ref="B65:C65"/>
  </mergeCells>
  <phoneticPr fontId="7"/>
  <dataValidations count="1">
    <dataValidation imeMode="off" allowBlank="1" showInputMessage="1" showErrorMessage="1" sqref="D2:H2 J2:L2 C55 D3:D54 E3:L55 M1:O1048576 D56:L65520" xr:uid="{00000000-0002-0000-0100-000000000000}"/>
  </dataValidations>
  <printOptions horizontalCentered="1"/>
  <pageMargins left="0.39370078740157483" right="0.19685039370078741" top="0.59055118110236227" bottom="0.39370078740157483" header="0.51181102362204722" footer="0.23622047244094491"/>
  <pageSetup paperSize="8" fitToWidth="0" orientation="portrait" blackAndWhite="1" r:id="rId1"/>
  <headerFooter alignWithMargins="0">
    <oddFooter>&amp;C-9-</oddFooter>
  </headerFooter>
  <colBreaks count="1" manualBreakCount="1">
    <brk id="16" max="1048575" man="1"/>
  </colBreaks>
  <ignoredErrors>
    <ignoredError sqref="E33:O35 J31:N32 G40:N40 N23:N24 M23 J25:N25 M24 J20:N21 G37 G36 G39 P37 G38 O38:P38 O39:P39 O36:P36 O37 K37 I37 K36 I36 M39 K39 K38 I39 H37 J38 H36 J36 J37 N37 L37 L38 M38 M36 M37 L36 N36 N38" formula="1"/>
    <ignoredError sqref="D14:I17 D18:F18 O22 D24:I24 D19:E19 D22:F23 H22 O14:O19" formulaRange="1"/>
    <ignoredError sqref="G18:I19 G23:I23 J24:L24 N18:N19 J14:N17 J23:L23 J18:M19 I22 G22 N22 L22 J22 K22 M22" formula="1"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50BE5-B81B-419E-A4C7-542AABDF664B}">
  <sheetPr codeName="Sheet3">
    <tabColor rgb="FFFFFF00"/>
    <pageSetUpPr fitToPage="1"/>
  </sheetPr>
  <dimension ref="A1:S79"/>
  <sheetViews>
    <sheetView tabSelected="1" zoomScaleNormal="100" zoomScaleSheetLayoutView="100" workbookViewId="0">
      <selection activeCell="B10" sqref="B10"/>
    </sheetView>
  </sheetViews>
  <sheetFormatPr defaultRowHeight="13.2" x14ac:dyDescent="0.2"/>
  <cols>
    <col min="1" max="1" width="2.109375" style="152" customWidth="1"/>
    <col min="2" max="2" width="2.21875" style="152" customWidth="1"/>
    <col min="3" max="3" width="16" style="152" customWidth="1"/>
    <col min="4" max="4" width="10.33203125" style="152" customWidth="1"/>
    <col min="5" max="5" width="10" style="152" customWidth="1"/>
    <col min="6" max="6" width="9.88671875" style="152" customWidth="1"/>
    <col min="7" max="7" width="11" style="152" customWidth="1"/>
    <col min="8" max="12" width="10.33203125" style="152" customWidth="1"/>
    <col min="13" max="13" width="11" style="152" customWidth="1"/>
    <col min="14" max="15" width="10.33203125" style="152" customWidth="1"/>
    <col min="16" max="16" width="2.109375" style="152" customWidth="1"/>
    <col min="17" max="17" width="10.5546875" style="152" bestFit="1" customWidth="1"/>
    <col min="18" max="18" width="3.88671875" style="152" customWidth="1"/>
    <col min="19" max="19" width="6.109375" style="152" bestFit="1" customWidth="1"/>
    <col min="20" max="20" width="3.88671875" style="152" customWidth="1"/>
    <col min="21" max="16384" width="8.88671875" style="152"/>
  </cols>
  <sheetData>
    <row r="1" spans="1:17" ht="6.6" customHeight="1" x14ac:dyDescent="0.2"/>
    <row r="2" spans="1:17" ht="21.6" customHeight="1" x14ac:dyDescent="0.2">
      <c r="A2" s="152">
        <v>3</v>
      </c>
      <c r="B2" s="261"/>
      <c r="C2" s="1" t="s">
        <v>75</v>
      </c>
      <c r="D2" s="1"/>
      <c r="J2" s="262"/>
      <c r="K2" s="263"/>
      <c r="L2" s="264"/>
      <c r="Q2" s="238">
        <v>44477</v>
      </c>
    </row>
    <row r="3" spans="1:17" ht="6.9" customHeight="1" x14ac:dyDescent="0.2">
      <c r="B3" s="17"/>
      <c r="O3" s="265"/>
    </row>
    <row r="4" spans="1:17" ht="13.95" customHeight="1" x14ac:dyDescent="0.2">
      <c r="B4" s="17"/>
      <c r="O4" s="265"/>
    </row>
    <row r="5" spans="1:17" ht="13.95" customHeight="1" x14ac:dyDescent="0.2">
      <c r="B5" s="17"/>
      <c r="O5" s="265"/>
    </row>
    <row r="6" spans="1:17" ht="13.95" customHeight="1" x14ac:dyDescent="0.2">
      <c r="B6" s="17"/>
      <c r="O6" s="265"/>
    </row>
    <row r="7" spans="1:17" ht="13.95" customHeight="1" x14ac:dyDescent="0.2">
      <c r="B7" s="17"/>
      <c r="O7" s="265"/>
    </row>
    <row r="8" spans="1:17" ht="13.95" customHeight="1" x14ac:dyDescent="0.2">
      <c r="B8" s="17"/>
      <c r="O8" s="265"/>
    </row>
    <row r="9" spans="1:17" ht="13.95" customHeight="1" x14ac:dyDescent="0.2">
      <c r="B9" s="17"/>
      <c r="O9" s="265"/>
    </row>
    <row r="10" spans="1:17" ht="9.75" customHeight="1" x14ac:dyDescent="0.2"/>
    <row r="11" spans="1:17" ht="16.05" customHeight="1" thickBot="1" x14ac:dyDescent="0.25">
      <c r="B11" s="2" t="s">
        <v>18</v>
      </c>
      <c r="O11" s="3" t="s">
        <v>1</v>
      </c>
    </row>
    <row r="12" spans="1:17" ht="13.95" customHeight="1" x14ac:dyDescent="0.2">
      <c r="B12" s="440"/>
      <c r="C12" s="441"/>
      <c r="D12" s="259" t="s">
        <v>67</v>
      </c>
      <c r="E12" s="259" t="s">
        <v>76</v>
      </c>
      <c r="F12" s="437" t="s">
        <v>77</v>
      </c>
      <c r="G12" s="444"/>
      <c r="H12" s="437" t="s">
        <v>78</v>
      </c>
      <c r="I12" s="427"/>
      <c r="J12" s="426" t="s">
        <v>79</v>
      </c>
      <c r="K12" s="444"/>
      <c r="L12" s="437" t="s">
        <v>80</v>
      </c>
      <c r="M12" s="427"/>
      <c r="N12" s="426" t="s">
        <v>81</v>
      </c>
      <c r="O12" s="427"/>
    </row>
    <row r="13" spans="1:17" ht="13.95" customHeight="1" thickBot="1" x14ac:dyDescent="0.25">
      <c r="B13" s="442"/>
      <c r="C13" s="443"/>
      <c r="D13" s="6" t="s">
        <v>5</v>
      </c>
      <c r="E13" s="7" t="s">
        <v>5</v>
      </c>
      <c r="F13" s="6" t="s">
        <v>5</v>
      </c>
      <c r="G13" s="7" t="s">
        <v>7</v>
      </c>
      <c r="H13" s="6" t="s">
        <v>5</v>
      </c>
      <c r="I13" s="8" t="s">
        <v>7</v>
      </c>
      <c r="J13" s="11" t="s">
        <v>5</v>
      </c>
      <c r="K13" s="7" t="s">
        <v>7</v>
      </c>
      <c r="L13" s="6" t="s">
        <v>5</v>
      </c>
      <c r="M13" s="8" t="s">
        <v>7</v>
      </c>
      <c r="N13" s="11" t="s">
        <v>5</v>
      </c>
      <c r="O13" s="8" t="s">
        <v>7</v>
      </c>
    </row>
    <row r="14" spans="1:17" ht="16.5" customHeight="1" x14ac:dyDescent="0.2">
      <c r="B14" s="445" t="s">
        <v>8</v>
      </c>
      <c r="C14" s="446"/>
      <c r="D14" s="354">
        <v>10299664</v>
      </c>
      <c r="E14" s="355">
        <v>9406258</v>
      </c>
      <c r="F14" s="354">
        <v>9504745</v>
      </c>
      <c r="G14" s="356">
        <v>98487</v>
      </c>
      <c r="H14" s="354">
        <v>9549602</v>
      </c>
      <c r="I14" s="357">
        <v>44857</v>
      </c>
      <c r="J14" s="358">
        <v>9461265</v>
      </c>
      <c r="K14" s="359">
        <v>-88337</v>
      </c>
      <c r="L14" s="354">
        <v>9513898</v>
      </c>
      <c r="M14" s="360">
        <v>52633</v>
      </c>
      <c r="N14" s="358">
        <v>9572783</v>
      </c>
      <c r="O14" s="357">
        <v>58885</v>
      </c>
    </row>
    <row r="15" spans="1:17" ht="16.5" customHeight="1" x14ac:dyDescent="0.2">
      <c r="B15" s="30"/>
      <c r="C15" s="181" t="s">
        <v>9</v>
      </c>
      <c r="D15" s="361">
        <v>3197023</v>
      </c>
      <c r="E15" s="362">
        <v>3038464</v>
      </c>
      <c r="F15" s="361">
        <v>3008079</v>
      </c>
      <c r="G15" s="363">
        <v>-30385</v>
      </c>
      <c r="H15" s="361">
        <v>2993039</v>
      </c>
      <c r="I15" s="364">
        <v>-15040</v>
      </c>
      <c r="J15" s="365">
        <v>2978074</v>
      </c>
      <c r="K15" s="363">
        <v>-14965</v>
      </c>
      <c r="L15" s="361">
        <v>2963184</v>
      </c>
      <c r="M15" s="364">
        <v>-14890</v>
      </c>
      <c r="N15" s="365">
        <v>2948368</v>
      </c>
      <c r="O15" s="364">
        <v>-14816</v>
      </c>
    </row>
    <row r="16" spans="1:17" ht="16.5" customHeight="1" x14ac:dyDescent="0.2">
      <c r="B16" s="30"/>
      <c r="C16" s="189" t="s">
        <v>10</v>
      </c>
      <c r="D16" s="366">
        <v>1023586</v>
      </c>
      <c r="E16" s="367">
        <v>494706</v>
      </c>
      <c r="F16" s="366">
        <v>600947</v>
      </c>
      <c r="G16" s="368">
        <v>106241</v>
      </c>
      <c r="H16" s="366">
        <v>646912</v>
      </c>
      <c r="I16" s="369">
        <v>45965</v>
      </c>
      <c r="J16" s="370">
        <v>696080</v>
      </c>
      <c r="K16" s="368">
        <v>49168</v>
      </c>
      <c r="L16" s="366">
        <v>750165</v>
      </c>
      <c r="M16" s="369">
        <v>54085</v>
      </c>
      <c r="N16" s="370">
        <v>809659</v>
      </c>
      <c r="O16" s="369">
        <v>59494</v>
      </c>
    </row>
    <row r="17" spans="1:19" ht="16.5" customHeight="1" x14ac:dyDescent="0.2">
      <c r="B17" s="30"/>
      <c r="C17" s="189" t="s">
        <v>11</v>
      </c>
      <c r="D17" s="366">
        <v>5106308</v>
      </c>
      <c r="E17" s="367">
        <v>4922111</v>
      </c>
      <c r="F17" s="366">
        <v>4936015</v>
      </c>
      <c r="G17" s="368">
        <v>13904</v>
      </c>
      <c r="H17" s="366">
        <v>4950483</v>
      </c>
      <c r="I17" s="369">
        <v>14468</v>
      </c>
      <c r="J17" s="370">
        <v>4840091</v>
      </c>
      <c r="K17" s="368">
        <v>-110392</v>
      </c>
      <c r="L17" s="366">
        <v>4853776</v>
      </c>
      <c r="M17" s="369">
        <v>13685</v>
      </c>
      <c r="N17" s="370">
        <v>4867990</v>
      </c>
      <c r="O17" s="369">
        <v>14214</v>
      </c>
    </row>
    <row r="18" spans="1:19" ht="16.5" customHeight="1" x14ac:dyDescent="0.2">
      <c r="B18" s="9"/>
      <c r="C18" s="187" t="s">
        <v>12</v>
      </c>
      <c r="D18" s="371">
        <v>972747</v>
      </c>
      <c r="E18" s="355">
        <v>950977</v>
      </c>
      <c r="F18" s="354">
        <v>959704</v>
      </c>
      <c r="G18" s="359">
        <v>8727</v>
      </c>
      <c r="H18" s="354">
        <v>959168</v>
      </c>
      <c r="I18" s="360">
        <v>-536</v>
      </c>
      <c r="J18" s="358">
        <v>947020</v>
      </c>
      <c r="K18" s="359">
        <v>-12148</v>
      </c>
      <c r="L18" s="354">
        <v>946773</v>
      </c>
      <c r="M18" s="360">
        <v>-247</v>
      </c>
      <c r="N18" s="358">
        <v>946766</v>
      </c>
      <c r="O18" s="360">
        <v>-7</v>
      </c>
    </row>
    <row r="19" spans="1:19" ht="16.5" customHeight="1" x14ac:dyDescent="0.2">
      <c r="B19" s="222" t="s">
        <v>13</v>
      </c>
      <c r="C19" s="221"/>
      <c r="D19" s="372">
        <v>2784940</v>
      </c>
      <c r="E19" s="373">
        <v>3048176</v>
      </c>
      <c r="F19" s="372">
        <v>3443549</v>
      </c>
      <c r="G19" s="374">
        <v>395373</v>
      </c>
      <c r="H19" s="372">
        <v>3324790</v>
      </c>
      <c r="I19" s="375">
        <v>-118759</v>
      </c>
      <c r="J19" s="376">
        <v>3380147</v>
      </c>
      <c r="K19" s="374">
        <v>55357</v>
      </c>
      <c r="L19" s="372">
        <v>3303892</v>
      </c>
      <c r="M19" s="375">
        <v>-76255</v>
      </c>
      <c r="N19" s="376">
        <v>3272266</v>
      </c>
      <c r="O19" s="375">
        <v>-31626</v>
      </c>
      <c r="S19" s="269"/>
    </row>
    <row r="20" spans="1:19" ht="16.5" customHeight="1" x14ac:dyDescent="0.2">
      <c r="B20" s="223"/>
      <c r="C20" s="220" t="s">
        <v>59</v>
      </c>
      <c r="D20" s="366">
        <v>84443</v>
      </c>
      <c r="E20" s="377">
        <v>157150</v>
      </c>
      <c r="F20" s="366">
        <v>351384</v>
      </c>
      <c r="G20" s="368">
        <v>194234</v>
      </c>
      <c r="H20" s="366">
        <v>302369</v>
      </c>
      <c r="I20" s="369">
        <v>-49015</v>
      </c>
      <c r="J20" s="370">
        <v>304942</v>
      </c>
      <c r="K20" s="368">
        <v>2573</v>
      </c>
      <c r="L20" s="366">
        <v>269373</v>
      </c>
      <c r="M20" s="369">
        <v>-35569</v>
      </c>
      <c r="N20" s="370">
        <v>253994</v>
      </c>
      <c r="O20" s="369">
        <v>-15379</v>
      </c>
    </row>
    <row r="21" spans="1:19" ht="16.5" customHeight="1" x14ac:dyDescent="0.2">
      <c r="B21" s="223"/>
      <c r="C21" s="381" t="s">
        <v>60</v>
      </c>
      <c r="D21" s="366">
        <v>107440</v>
      </c>
      <c r="E21" s="377">
        <v>120000</v>
      </c>
      <c r="F21" s="366">
        <v>120000</v>
      </c>
      <c r="G21" s="368">
        <v>0</v>
      </c>
      <c r="H21" s="366">
        <v>120000</v>
      </c>
      <c r="I21" s="369">
        <v>0</v>
      </c>
      <c r="J21" s="370">
        <v>120000</v>
      </c>
      <c r="K21" s="368">
        <v>0</v>
      </c>
      <c r="L21" s="366">
        <v>120000</v>
      </c>
      <c r="M21" s="369">
        <v>0</v>
      </c>
      <c r="N21" s="370">
        <v>120000</v>
      </c>
      <c r="O21" s="369">
        <v>0</v>
      </c>
    </row>
    <row r="22" spans="1:19" ht="16.5" customHeight="1" x14ac:dyDescent="0.2">
      <c r="B22" s="224"/>
      <c r="C22" s="219" t="s">
        <v>61</v>
      </c>
      <c r="D22" s="354">
        <v>177100</v>
      </c>
      <c r="E22" s="355">
        <v>580600</v>
      </c>
      <c r="F22" s="354">
        <v>809050</v>
      </c>
      <c r="G22" s="359">
        <v>228450</v>
      </c>
      <c r="H22" s="354">
        <v>696193</v>
      </c>
      <c r="I22" s="360">
        <v>-112857</v>
      </c>
      <c r="J22" s="354">
        <v>702118</v>
      </c>
      <c r="K22" s="360">
        <v>5925</v>
      </c>
      <c r="L22" s="354">
        <v>620225</v>
      </c>
      <c r="M22" s="360">
        <v>-81893</v>
      </c>
      <c r="N22" s="354">
        <v>584816</v>
      </c>
      <c r="O22" s="360">
        <v>-35409</v>
      </c>
    </row>
    <row r="23" spans="1:19" ht="16.5" customHeight="1" thickBot="1" x14ac:dyDescent="0.25">
      <c r="B23" s="461" t="s">
        <v>33</v>
      </c>
      <c r="C23" s="462"/>
      <c r="D23" s="270">
        <v>544200</v>
      </c>
      <c r="E23" s="271">
        <v>258500</v>
      </c>
      <c r="F23" s="270">
        <v>110000</v>
      </c>
      <c r="G23" s="272">
        <v>-148500</v>
      </c>
      <c r="H23" s="270">
        <v>100000</v>
      </c>
      <c r="I23" s="273">
        <v>-10000</v>
      </c>
      <c r="J23" s="274">
        <v>110000</v>
      </c>
      <c r="K23" s="272">
        <v>10000</v>
      </c>
      <c r="L23" s="270">
        <v>115000</v>
      </c>
      <c r="M23" s="273">
        <v>5000</v>
      </c>
      <c r="N23" s="275">
        <v>100000</v>
      </c>
      <c r="O23" s="273">
        <v>-15000</v>
      </c>
    </row>
    <row r="24" spans="1:19" ht="16.5" customHeight="1" thickBot="1" x14ac:dyDescent="0.25">
      <c r="B24" s="449" t="s">
        <v>20</v>
      </c>
      <c r="C24" s="450"/>
      <c r="D24" s="270">
        <v>13084604</v>
      </c>
      <c r="E24" s="378">
        <v>12454434</v>
      </c>
      <c r="F24" s="270">
        <v>12948294</v>
      </c>
      <c r="G24" s="272">
        <v>493860</v>
      </c>
      <c r="H24" s="270">
        <v>12874392</v>
      </c>
      <c r="I24" s="273">
        <v>-73902</v>
      </c>
      <c r="J24" s="275">
        <v>12841412</v>
      </c>
      <c r="K24" s="272">
        <v>-32980</v>
      </c>
      <c r="L24" s="270">
        <v>12817790</v>
      </c>
      <c r="M24" s="273">
        <v>-23622</v>
      </c>
      <c r="N24" s="275">
        <v>12845049</v>
      </c>
      <c r="O24" s="273">
        <v>27259</v>
      </c>
    </row>
    <row r="25" spans="1:19" ht="15" customHeight="1" x14ac:dyDescent="0.2">
      <c r="B25" s="70" t="s">
        <v>39</v>
      </c>
      <c r="C25" s="14"/>
      <c r="D25" s="15"/>
      <c r="E25" s="15"/>
      <c r="F25" s="16"/>
      <c r="G25" s="15"/>
      <c r="H25" s="15"/>
      <c r="I25" s="15"/>
      <c r="J25" s="15"/>
      <c r="K25" s="15"/>
      <c r="L25" s="15"/>
      <c r="M25" s="15"/>
      <c r="N25" s="15"/>
      <c r="O25" s="15"/>
    </row>
    <row r="26" spans="1:19" ht="6" customHeight="1" x14ac:dyDescent="0.2">
      <c r="B26" s="70"/>
      <c r="C26" s="14"/>
      <c r="D26" s="15"/>
      <c r="E26" s="15"/>
      <c r="F26" s="16"/>
      <c r="G26" s="15"/>
      <c r="H26" s="15"/>
      <c r="I26" s="15"/>
      <c r="J26" s="15"/>
      <c r="K26" s="15"/>
      <c r="L26" s="15"/>
      <c r="M26" s="15"/>
      <c r="N26" s="15"/>
      <c r="O26" s="15"/>
    </row>
    <row r="27" spans="1:19" ht="16.05" customHeight="1" thickBot="1" x14ac:dyDescent="0.25">
      <c r="B27" s="2" t="s">
        <v>14</v>
      </c>
      <c r="C27" s="3"/>
      <c r="D27" s="3"/>
      <c r="E27" s="3"/>
      <c r="F27" s="3"/>
      <c r="G27" s="3"/>
      <c r="H27" s="3"/>
      <c r="I27" s="3"/>
      <c r="J27" s="3"/>
      <c r="K27" s="3"/>
      <c r="L27" s="3"/>
      <c r="M27" s="3"/>
      <c r="N27" s="3"/>
      <c r="O27" s="3" t="s">
        <v>1</v>
      </c>
    </row>
    <row r="28" spans="1:19" ht="13.95" customHeight="1" x14ac:dyDescent="0.2">
      <c r="B28" s="440"/>
      <c r="C28" s="451"/>
      <c r="D28" s="259" t="s">
        <v>82</v>
      </c>
      <c r="E28" s="260" t="s">
        <v>74</v>
      </c>
      <c r="F28" s="437" t="s">
        <v>77</v>
      </c>
      <c r="G28" s="427"/>
      <c r="H28" s="426" t="s">
        <v>78</v>
      </c>
      <c r="I28" s="444"/>
      <c r="J28" s="437" t="s">
        <v>79</v>
      </c>
      <c r="K28" s="427"/>
      <c r="L28" s="437" t="s">
        <v>80</v>
      </c>
      <c r="M28" s="427"/>
      <c r="N28" s="426" t="s">
        <v>81</v>
      </c>
      <c r="O28" s="427"/>
    </row>
    <row r="29" spans="1:19" ht="13.95" customHeight="1" thickBot="1" x14ac:dyDescent="0.25">
      <c r="B29" s="442"/>
      <c r="C29" s="452"/>
      <c r="D29" s="6" t="s">
        <v>5</v>
      </c>
      <c r="E29" s="7" t="s">
        <v>5</v>
      </c>
      <c r="F29" s="6" t="s">
        <v>5</v>
      </c>
      <c r="G29" s="8" t="s">
        <v>7</v>
      </c>
      <c r="H29" s="11" t="s">
        <v>5</v>
      </c>
      <c r="I29" s="7" t="s">
        <v>7</v>
      </c>
      <c r="J29" s="6" t="s">
        <v>5</v>
      </c>
      <c r="K29" s="8" t="s">
        <v>7</v>
      </c>
      <c r="L29" s="6" t="s">
        <v>5</v>
      </c>
      <c r="M29" s="8" t="s">
        <v>7</v>
      </c>
      <c r="N29" s="11" t="s">
        <v>5</v>
      </c>
      <c r="O29" s="8" t="s">
        <v>7</v>
      </c>
    </row>
    <row r="30" spans="1:19" ht="16.05" customHeight="1" x14ac:dyDescent="0.2">
      <c r="B30" s="63" t="s">
        <v>6</v>
      </c>
      <c r="C30" s="60"/>
      <c r="D30" s="276">
        <v>9525699</v>
      </c>
      <c r="E30" s="277">
        <v>10183001</v>
      </c>
      <c r="F30" s="278">
        <v>10226950</v>
      </c>
      <c r="G30" s="279">
        <v>43949</v>
      </c>
      <c r="H30" s="280">
        <v>10457610.753102342</v>
      </c>
      <c r="I30" s="281">
        <v>230660.7531023412</v>
      </c>
      <c r="J30" s="278">
        <v>10371345.264011946</v>
      </c>
      <c r="K30" s="279">
        <v>-86265.489090394694</v>
      </c>
      <c r="L30" s="278">
        <v>10462365.985081047</v>
      </c>
      <c r="M30" s="279">
        <v>91020.721069101477</v>
      </c>
      <c r="N30" s="280">
        <v>10468536.091547301</v>
      </c>
      <c r="O30" s="279">
        <v>6170.1064662530553</v>
      </c>
    </row>
    <row r="31" spans="1:19" ht="16.05" customHeight="1" x14ac:dyDescent="0.2">
      <c r="A31" s="152">
        <v>1</v>
      </c>
      <c r="B31" s="282"/>
      <c r="C31" s="247" t="s">
        <v>0</v>
      </c>
      <c r="D31" s="283">
        <v>3395305</v>
      </c>
      <c r="E31" s="284">
        <v>3648311</v>
      </c>
      <c r="F31" s="283">
        <v>3706878</v>
      </c>
      <c r="G31" s="285">
        <v>58567</v>
      </c>
      <c r="H31" s="283">
        <v>3725261</v>
      </c>
      <c r="I31" s="286">
        <v>18383</v>
      </c>
      <c r="J31" s="283">
        <v>3737115</v>
      </c>
      <c r="K31" s="285">
        <v>11854</v>
      </c>
      <c r="L31" s="283">
        <v>3734680</v>
      </c>
      <c r="M31" s="285">
        <v>-2435</v>
      </c>
      <c r="N31" s="283">
        <v>3745609</v>
      </c>
      <c r="O31" s="285">
        <v>10929</v>
      </c>
    </row>
    <row r="32" spans="1:19" ht="16.05" customHeight="1" x14ac:dyDescent="0.2">
      <c r="A32" s="152">
        <v>2</v>
      </c>
      <c r="B32" s="282"/>
      <c r="C32" s="205" t="s">
        <v>2</v>
      </c>
      <c r="D32" s="287">
        <v>978255</v>
      </c>
      <c r="E32" s="288">
        <v>1170684</v>
      </c>
      <c r="F32" s="287">
        <v>1200740</v>
      </c>
      <c r="G32" s="289">
        <v>30056</v>
      </c>
      <c r="H32" s="290">
        <v>1229074.7531023412</v>
      </c>
      <c r="I32" s="291">
        <v>28334.753102341201</v>
      </c>
      <c r="J32" s="287">
        <v>1261642.2640119465</v>
      </c>
      <c r="K32" s="289">
        <v>32567.510909605306</v>
      </c>
      <c r="L32" s="287">
        <v>1298982.985081048</v>
      </c>
      <c r="M32" s="289">
        <v>37340.721069101477</v>
      </c>
      <c r="N32" s="290">
        <v>1347272.091547301</v>
      </c>
      <c r="O32" s="289">
        <v>48289.106466253055</v>
      </c>
    </row>
    <row r="33" spans="1:17" ht="16.05" customHeight="1" x14ac:dyDescent="0.2">
      <c r="A33" s="152">
        <v>3</v>
      </c>
      <c r="B33" s="282"/>
      <c r="C33" s="292" t="s">
        <v>69</v>
      </c>
      <c r="D33" s="287">
        <v>1806723</v>
      </c>
      <c r="E33" s="288">
        <v>1806525</v>
      </c>
      <c r="F33" s="287">
        <v>1731644</v>
      </c>
      <c r="G33" s="289">
        <v>-74881</v>
      </c>
      <c r="H33" s="290">
        <v>1831181</v>
      </c>
      <c r="I33" s="291">
        <v>99537</v>
      </c>
      <c r="J33" s="287">
        <v>1726408</v>
      </c>
      <c r="K33" s="289">
        <v>-104773</v>
      </c>
      <c r="L33" s="287">
        <v>1726159</v>
      </c>
      <c r="M33" s="289">
        <v>-249</v>
      </c>
      <c r="N33" s="290">
        <v>1729678</v>
      </c>
      <c r="O33" s="289">
        <v>3519</v>
      </c>
    </row>
    <row r="34" spans="1:17" ht="16.05" customHeight="1" x14ac:dyDescent="0.2">
      <c r="A34" s="152">
        <v>4</v>
      </c>
      <c r="B34" s="282"/>
      <c r="C34" s="205" t="s">
        <v>3</v>
      </c>
      <c r="D34" s="287">
        <v>2244610</v>
      </c>
      <c r="E34" s="288">
        <v>2324750</v>
      </c>
      <c r="F34" s="287">
        <v>2366006</v>
      </c>
      <c r="G34" s="289">
        <v>41256</v>
      </c>
      <c r="H34" s="290">
        <v>2410041</v>
      </c>
      <c r="I34" s="291">
        <v>44035</v>
      </c>
      <c r="J34" s="287">
        <v>2352852</v>
      </c>
      <c r="K34" s="289">
        <v>-57189</v>
      </c>
      <c r="L34" s="287">
        <v>2373759</v>
      </c>
      <c r="M34" s="289">
        <v>20907</v>
      </c>
      <c r="N34" s="290">
        <v>2281981</v>
      </c>
      <c r="O34" s="289">
        <v>-91778</v>
      </c>
    </row>
    <row r="35" spans="1:17" ht="16.05" customHeight="1" x14ac:dyDescent="0.2">
      <c r="A35" s="152">
        <v>5</v>
      </c>
      <c r="B35" s="282"/>
      <c r="C35" s="249" t="s">
        <v>4</v>
      </c>
      <c r="D35" s="293">
        <v>1100806</v>
      </c>
      <c r="E35" s="294">
        <v>1232731</v>
      </c>
      <c r="F35" s="293">
        <v>1221682</v>
      </c>
      <c r="G35" s="295">
        <v>-11049</v>
      </c>
      <c r="H35" s="296">
        <v>1262053</v>
      </c>
      <c r="I35" s="297">
        <v>40371</v>
      </c>
      <c r="J35" s="293">
        <v>1293328</v>
      </c>
      <c r="K35" s="295">
        <v>31275</v>
      </c>
      <c r="L35" s="293">
        <v>1328785</v>
      </c>
      <c r="M35" s="295">
        <v>35457</v>
      </c>
      <c r="N35" s="296">
        <v>1363996</v>
      </c>
      <c r="O35" s="295">
        <v>35211</v>
      </c>
    </row>
    <row r="36" spans="1:17" ht="16.05" customHeight="1" x14ac:dyDescent="0.2">
      <c r="B36" s="65" t="s">
        <v>19</v>
      </c>
      <c r="C36" s="64"/>
      <c r="D36" s="298">
        <v>4167958</v>
      </c>
      <c r="E36" s="299">
        <v>3481356</v>
      </c>
      <c r="F36" s="300">
        <v>3300285</v>
      </c>
      <c r="G36" s="301">
        <v>-181071</v>
      </c>
      <c r="H36" s="300">
        <v>3134804</v>
      </c>
      <c r="I36" s="302">
        <v>-165481</v>
      </c>
      <c r="J36" s="300">
        <v>3001945</v>
      </c>
      <c r="K36" s="301">
        <v>-132859</v>
      </c>
      <c r="L36" s="300">
        <v>2926031</v>
      </c>
      <c r="M36" s="301">
        <v>-75914</v>
      </c>
      <c r="N36" s="300">
        <v>2704097</v>
      </c>
      <c r="O36" s="303">
        <v>-221934</v>
      </c>
    </row>
    <row r="37" spans="1:17" ht="16.05" customHeight="1" x14ac:dyDescent="0.2">
      <c r="A37" s="152">
        <v>6</v>
      </c>
      <c r="B37" s="282"/>
      <c r="C37" s="251" t="s">
        <v>70</v>
      </c>
      <c r="D37" s="283">
        <v>2789379</v>
      </c>
      <c r="E37" s="284">
        <v>2886650</v>
      </c>
      <c r="F37" s="304">
        <v>2820337</v>
      </c>
      <c r="G37" s="305">
        <v>-66313</v>
      </c>
      <c r="H37" s="306">
        <v>2695020</v>
      </c>
      <c r="I37" s="307">
        <v>-125317</v>
      </c>
      <c r="J37" s="304">
        <v>2578372</v>
      </c>
      <c r="K37" s="305">
        <v>-116648</v>
      </c>
      <c r="L37" s="306">
        <v>2516546</v>
      </c>
      <c r="M37" s="305">
        <v>-61826</v>
      </c>
      <c r="N37" s="306">
        <v>2287718</v>
      </c>
      <c r="O37" s="285">
        <v>-228828</v>
      </c>
    </row>
    <row r="38" spans="1:17" ht="16.05" customHeight="1" x14ac:dyDescent="0.2">
      <c r="A38" s="152">
        <v>7</v>
      </c>
      <c r="B38" s="282"/>
      <c r="C38" s="250" t="s">
        <v>71</v>
      </c>
      <c r="D38" s="287">
        <v>570725</v>
      </c>
      <c r="E38" s="288">
        <v>247729</v>
      </c>
      <c r="F38" s="308">
        <v>240450</v>
      </c>
      <c r="G38" s="309">
        <v>-7279</v>
      </c>
      <c r="H38" s="310">
        <v>234171</v>
      </c>
      <c r="I38" s="311">
        <v>-6279</v>
      </c>
      <c r="J38" s="308">
        <v>227391</v>
      </c>
      <c r="K38" s="309">
        <v>-6780</v>
      </c>
      <c r="L38" s="310">
        <v>212108</v>
      </c>
      <c r="M38" s="309">
        <v>-15283</v>
      </c>
      <c r="N38" s="310">
        <v>197825</v>
      </c>
      <c r="O38" s="289">
        <v>-14283</v>
      </c>
    </row>
    <row r="39" spans="1:17" ht="16.05" customHeight="1" x14ac:dyDescent="0.2">
      <c r="A39" s="152">
        <v>8</v>
      </c>
      <c r="B39" s="282"/>
      <c r="C39" s="248" t="s">
        <v>68</v>
      </c>
      <c r="D39" s="287">
        <v>807854</v>
      </c>
      <c r="E39" s="288">
        <v>303667</v>
      </c>
      <c r="F39" s="308">
        <v>209498</v>
      </c>
      <c r="G39" s="309">
        <v>-94169</v>
      </c>
      <c r="H39" s="312">
        <v>175613</v>
      </c>
      <c r="I39" s="313">
        <v>-33885</v>
      </c>
      <c r="J39" s="314">
        <v>166182</v>
      </c>
      <c r="K39" s="315">
        <v>-9431</v>
      </c>
      <c r="L39" s="312">
        <v>167377</v>
      </c>
      <c r="M39" s="315">
        <v>1195</v>
      </c>
      <c r="N39" s="312">
        <v>188554</v>
      </c>
      <c r="O39" s="289">
        <v>21177</v>
      </c>
    </row>
    <row r="40" spans="1:17" ht="16.05" customHeight="1" thickBot="1" x14ac:dyDescent="0.25">
      <c r="A40" s="152">
        <v>9</v>
      </c>
      <c r="B40" s="316"/>
      <c r="C40" s="246" t="s">
        <v>72</v>
      </c>
      <c r="D40" s="317">
        <v>0</v>
      </c>
      <c r="E40" s="318">
        <v>43310</v>
      </c>
      <c r="F40" s="319">
        <v>30000</v>
      </c>
      <c r="G40" s="320">
        <v>-13310</v>
      </c>
      <c r="H40" s="321">
        <v>30000</v>
      </c>
      <c r="I40" s="322">
        <v>0</v>
      </c>
      <c r="J40" s="319">
        <v>30000</v>
      </c>
      <c r="K40" s="320">
        <v>0</v>
      </c>
      <c r="L40" s="319">
        <v>30000</v>
      </c>
      <c r="M40" s="320">
        <v>0</v>
      </c>
      <c r="N40" s="321">
        <v>30000</v>
      </c>
      <c r="O40" s="323">
        <v>0</v>
      </c>
    </row>
    <row r="41" spans="1:17" ht="16.05" customHeight="1" thickBot="1" x14ac:dyDescent="0.25">
      <c r="B41" s="438" t="s">
        <v>21</v>
      </c>
      <c r="C41" s="439"/>
      <c r="D41" s="324">
        <v>13693657</v>
      </c>
      <c r="E41" s="325">
        <v>13664357</v>
      </c>
      <c r="F41" s="326">
        <v>13527235</v>
      </c>
      <c r="G41" s="327">
        <v>-137122</v>
      </c>
      <c r="H41" s="328">
        <v>13592414.753102342</v>
      </c>
      <c r="I41" s="329">
        <v>65179.753102341201</v>
      </c>
      <c r="J41" s="326">
        <v>13373290.264011946</v>
      </c>
      <c r="K41" s="327">
        <v>-219124.48909039469</v>
      </c>
      <c r="L41" s="326">
        <v>13388396.985081047</v>
      </c>
      <c r="M41" s="327">
        <v>15106.721069101477</v>
      </c>
      <c r="N41" s="328">
        <v>13172633.091547301</v>
      </c>
      <c r="O41" s="327">
        <v>-215763.89353374694</v>
      </c>
    </row>
    <row r="42" spans="1:17" ht="10.8" customHeight="1" x14ac:dyDescent="0.2">
      <c r="B42" s="3"/>
      <c r="C42" s="3"/>
      <c r="D42" s="3"/>
      <c r="E42" s="3"/>
      <c r="F42" s="3"/>
      <c r="G42" s="3"/>
      <c r="H42" s="3"/>
      <c r="I42" s="3"/>
      <c r="J42" s="3"/>
      <c r="K42" s="3"/>
      <c r="L42" s="3"/>
      <c r="M42" s="3"/>
      <c r="N42" s="3"/>
      <c r="O42" s="3"/>
    </row>
    <row r="43" spans="1:17" ht="10.8" customHeight="1" x14ac:dyDescent="0.2">
      <c r="B43" s="2" t="s">
        <v>23</v>
      </c>
      <c r="C43" s="3"/>
      <c r="D43" s="3"/>
      <c r="E43" s="3"/>
      <c r="F43" s="3"/>
      <c r="G43" s="3"/>
      <c r="H43" s="3"/>
      <c r="I43" s="3"/>
      <c r="J43" s="3"/>
      <c r="K43" s="3"/>
      <c r="L43" s="3"/>
      <c r="M43" s="3"/>
      <c r="N43" s="3"/>
      <c r="O43" s="3"/>
    </row>
    <row r="44" spans="1:17" ht="19.649999999999999" customHeight="1" thickBot="1" x14ac:dyDescent="0.25">
      <c r="B44" s="2" t="s">
        <v>22</v>
      </c>
      <c r="C44" s="3"/>
      <c r="D44" s="3"/>
      <c r="E44" s="3"/>
      <c r="F44" s="3"/>
      <c r="G44" s="3"/>
      <c r="H44" s="3"/>
      <c r="I44" s="3"/>
      <c r="J44" s="3"/>
      <c r="K44" s="3"/>
      <c r="L44" s="3"/>
      <c r="M44" s="3"/>
      <c r="N44" s="3"/>
      <c r="O44" s="3" t="s">
        <v>1</v>
      </c>
    </row>
    <row r="45" spans="1:17" ht="14.25" customHeight="1" x14ac:dyDescent="0.2">
      <c r="B45" s="440"/>
      <c r="C45" s="441"/>
      <c r="D45" s="259" t="s">
        <v>82</v>
      </c>
      <c r="E45" s="258" t="s">
        <v>76</v>
      </c>
      <c r="F45" s="426" t="s">
        <v>77</v>
      </c>
      <c r="G45" s="444"/>
      <c r="H45" s="437" t="s">
        <v>78</v>
      </c>
      <c r="I45" s="427"/>
      <c r="J45" s="426" t="s">
        <v>79</v>
      </c>
      <c r="K45" s="444"/>
      <c r="L45" s="437" t="s">
        <v>80</v>
      </c>
      <c r="M45" s="427"/>
      <c r="N45" s="426" t="s">
        <v>81</v>
      </c>
      <c r="O45" s="427"/>
      <c r="Q45" s="12"/>
    </row>
    <row r="46" spans="1:17" ht="14.25" customHeight="1" thickBot="1" x14ac:dyDescent="0.25">
      <c r="B46" s="442"/>
      <c r="C46" s="443"/>
      <c r="D46" s="6" t="s">
        <v>5</v>
      </c>
      <c r="E46" s="8" t="s">
        <v>5</v>
      </c>
      <c r="F46" s="11" t="s">
        <v>5</v>
      </c>
      <c r="G46" s="7" t="s">
        <v>7</v>
      </c>
      <c r="H46" s="6" t="s">
        <v>5</v>
      </c>
      <c r="I46" s="8" t="s">
        <v>7</v>
      </c>
      <c r="J46" s="11" t="s">
        <v>5</v>
      </c>
      <c r="K46" s="7" t="s">
        <v>7</v>
      </c>
      <c r="L46" s="6" t="s">
        <v>5</v>
      </c>
      <c r="M46" s="8" t="s">
        <v>7</v>
      </c>
      <c r="N46" s="11" t="s">
        <v>5</v>
      </c>
      <c r="O46" s="8" t="s">
        <v>7</v>
      </c>
      <c r="Q46" s="12"/>
    </row>
    <row r="47" spans="1:17" ht="29.4" customHeight="1" x14ac:dyDescent="0.2">
      <c r="B47" s="428" t="s">
        <v>24</v>
      </c>
      <c r="C47" s="429"/>
      <c r="D47" s="330">
        <v>-548376</v>
      </c>
      <c r="E47" s="267">
        <v>-1209923</v>
      </c>
      <c r="F47" s="331">
        <v>-578941</v>
      </c>
      <c r="G47" s="332"/>
      <c r="H47" s="333">
        <v>-718022.75310234167</v>
      </c>
      <c r="I47" s="334"/>
      <c r="J47" s="331">
        <v>-531878.26401194558</v>
      </c>
      <c r="K47" s="332"/>
      <c r="L47" s="333">
        <v>-570606.98508104682</v>
      </c>
      <c r="M47" s="334"/>
      <c r="N47" s="331">
        <v>-327584.09154730104</v>
      </c>
      <c r="O47" s="334"/>
      <c r="P47" s="12"/>
      <c r="Q47" s="12"/>
    </row>
    <row r="48" spans="1:17" ht="15" customHeight="1" x14ac:dyDescent="0.2">
      <c r="B48" s="382"/>
      <c r="C48" s="383" t="s">
        <v>16</v>
      </c>
      <c r="D48" s="335">
        <v>180000</v>
      </c>
      <c r="E48" s="268">
        <v>310000</v>
      </c>
      <c r="F48" s="336">
        <v>200000</v>
      </c>
      <c r="G48" s="337"/>
      <c r="H48" s="338">
        <v>200000</v>
      </c>
      <c r="I48" s="339"/>
      <c r="J48" s="336">
        <v>200000</v>
      </c>
      <c r="K48" s="337"/>
      <c r="L48" s="338">
        <v>200000</v>
      </c>
      <c r="M48" s="339"/>
      <c r="N48" s="336">
        <v>200000</v>
      </c>
      <c r="O48" s="339"/>
      <c r="P48" s="12"/>
    </row>
    <row r="49" spans="1:19" ht="15" customHeight="1" x14ac:dyDescent="0.2">
      <c r="B49" s="384"/>
      <c r="C49" s="385" t="s">
        <v>28</v>
      </c>
      <c r="D49" s="340"/>
      <c r="E49" s="266"/>
      <c r="F49" s="341"/>
      <c r="G49" s="342"/>
      <c r="H49" s="343"/>
      <c r="I49" s="344"/>
      <c r="J49" s="341"/>
      <c r="K49" s="342"/>
      <c r="L49" s="343"/>
      <c r="M49" s="344"/>
      <c r="N49" s="341"/>
      <c r="O49" s="344"/>
      <c r="P49" s="12"/>
    </row>
    <row r="50" spans="1:19" ht="19.649999999999999" customHeight="1" thickBot="1" x14ac:dyDescent="0.25">
      <c r="B50" s="430" t="s">
        <v>15</v>
      </c>
      <c r="C50" s="431"/>
      <c r="D50" s="345">
        <v>3688215</v>
      </c>
      <c r="E50" s="346">
        <v>2788292</v>
      </c>
      <c r="F50" s="347">
        <v>2409351</v>
      </c>
      <c r="G50" s="348"/>
      <c r="H50" s="345">
        <v>1891328.2468976583</v>
      </c>
      <c r="I50" s="349"/>
      <c r="J50" s="347">
        <v>1559449.9828857128</v>
      </c>
      <c r="K50" s="348"/>
      <c r="L50" s="345">
        <v>1188842.9978046659</v>
      </c>
      <c r="M50" s="349"/>
      <c r="N50" s="347">
        <v>1061258.9062573649</v>
      </c>
      <c r="O50" s="350"/>
      <c r="P50" s="12"/>
    </row>
    <row r="51" spans="1:19" ht="16.5" customHeight="1" x14ac:dyDescent="0.2">
      <c r="B51" s="3"/>
      <c r="C51" s="10" t="s">
        <v>83</v>
      </c>
      <c r="E51" s="38"/>
      <c r="F51" s="38"/>
      <c r="G51" s="3"/>
      <c r="H51" s="38"/>
      <c r="I51" s="3"/>
      <c r="J51" s="38"/>
      <c r="K51" s="3"/>
      <c r="L51" s="38"/>
      <c r="M51" s="3"/>
      <c r="N51" s="38"/>
      <c r="O51" s="3"/>
    </row>
    <row r="52" spans="1:19" ht="20.399999999999999" customHeight="1" x14ac:dyDescent="0.2">
      <c r="B52" s="2" t="s">
        <v>73</v>
      </c>
      <c r="C52" s="3"/>
      <c r="D52" s="3"/>
      <c r="E52" s="3"/>
      <c r="F52" s="3"/>
      <c r="G52" s="3"/>
      <c r="H52" s="3"/>
      <c r="I52" s="3"/>
      <c r="J52" s="3"/>
      <c r="K52" s="3"/>
      <c r="L52" s="3"/>
      <c r="M52" s="3"/>
      <c r="N52" s="3"/>
      <c r="O52" s="3" t="s">
        <v>1</v>
      </c>
    </row>
    <row r="53" spans="1:19" ht="14.25" customHeight="1" x14ac:dyDescent="0.2">
      <c r="B53" s="432"/>
      <c r="C53" s="433"/>
      <c r="D53" s="78" t="s">
        <v>82</v>
      </c>
      <c r="E53" s="78" t="s">
        <v>76</v>
      </c>
      <c r="F53" s="458" t="s">
        <v>77</v>
      </c>
      <c r="G53" s="459"/>
      <c r="H53" s="458" t="s">
        <v>78</v>
      </c>
      <c r="I53" s="460"/>
      <c r="J53" s="459" t="s">
        <v>79</v>
      </c>
      <c r="K53" s="459"/>
      <c r="L53" s="458" t="s">
        <v>80</v>
      </c>
      <c r="M53" s="460"/>
      <c r="N53" s="459" t="s">
        <v>81</v>
      </c>
      <c r="O53" s="459"/>
      <c r="Q53" s="12"/>
      <c r="R53" s="12"/>
      <c r="S53" s="12"/>
    </row>
    <row r="54" spans="1:19" ht="14.25" customHeight="1" x14ac:dyDescent="0.2">
      <c r="B54" s="432"/>
      <c r="C54" s="433"/>
      <c r="D54" s="78" t="s">
        <v>5</v>
      </c>
      <c r="E54" s="78" t="s">
        <v>5</v>
      </c>
      <c r="F54" s="76" t="s">
        <v>5</v>
      </c>
      <c r="G54" s="78" t="s">
        <v>7</v>
      </c>
      <c r="H54" s="76" t="s">
        <v>5</v>
      </c>
      <c r="I54" s="77" t="s">
        <v>7</v>
      </c>
      <c r="J54" s="78" t="s">
        <v>5</v>
      </c>
      <c r="K54" s="78" t="s">
        <v>7</v>
      </c>
      <c r="L54" s="76" t="s">
        <v>5</v>
      </c>
      <c r="M54" s="77" t="s">
        <v>7</v>
      </c>
      <c r="N54" s="78" t="s">
        <v>5</v>
      </c>
      <c r="O54" s="78" t="s">
        <v>7</v>
      </c>
      <c r="Q54" s="12"/>
      <c r="R54" s="12"/>
      <c r="S54" s="12"/>
    </row>
    <row r="55" spans="1:19" ht="21.75" customHeight="1" x14ac:dyDescent="0.2">
      <c r="B55" s="418" t="s">
        <v>24</v>
      </c>
      <c r="C55" s="419"/>
      <c r="D55" s="149">
        <v>-866069.23599999957</v>
      </c>
      <c r="E55" s="142">
        <v>-1501798.5279200003</v>
      </c>
      <c r="F55" s="149">
        <v>-711801.74287839979</v>
      </c>
      <c r="G55" s="145"/>
      <c r="H55" s="143">
        <v>-480209.07889596745</v>
      </c>
      <c r="I55" s="144"/>
      <c r="J55" s="149">
        <v>-466092.60767788813</v>
      </c>
      <c r="K55" s="145"/>
      <c r="L55" s="143">
        <v>-463488.7044750452</v>
      </c>
      <c r="M55" s="144"/>
      <c r="N55" s="145"/>
      <c r="O55" s="145"/>
      <c r="P55" s="12"/>
    </row>
    <row r="56" spans="1:19" ht="16.5" customHeight="1" x14ac:dyDescent="0.2">
      <c r="B56" s="420" t="s">
        <v>15</v>
      </c>
      <c r="C56" s="421"/>
      <c r="D56" s="147">
        <v>3370434.7640000004</v>
      </c>
      <c r="E56" s="148">
        <v>2068636.2360800002</v>
      </c>
      <c r="F56" s="147">
        <v>1556834.4932016004</v>
      </c>
      <c r="G56" s="145"/>
      <c r="H56" s="146">
        <v>1276625.4143056329</v>
      </c>
      <c r="I56" s="144"/>
      <c r="J56" s="147">
        <v>1010532.8066277448</v>
      </c>
      <c r="K56" s="145"/>
      <c r="L56" s="146">
        <v>747044.1021526996</v>
      </c>
      <c r="M56" s="80"/>
      <c r="N56" s="145"/>
      <c r="O56" s="79"/>
      <c r="P56" s="12"/>
    </row>
    <row r="57" spans="1:19" ht="12.75" customHeight="1" x14ac:dyDescent="0.2"/>
    <row r="58" spans="1:19" ht="19.649999999999999" customHeight="1" thickBot="1" x14ac:dyDescent="0.25">
      <c r="B58" s="2" t="s">
        <v>31</v>
      </c>
      <c r="C58" s="13"/>
      <c r="D58" s="3"/>
      <c r="E58" s="38"/>
      <c r="F58" s="38"/>
      <c r="G58" s="3"/>
      <c r="H58" s="38"/>
      <c r="I58" s="3"/>
      <c r="J58" s="38"/>
      <c r="K58" s="3"/>
      <c r="L58" s="38"/>
      <c r="M58" s="3"/>
      <c r="N58" s="38"/>
      <c r="O58" s="3" t="s">
        <v>1</v>
      </c>
    </row>
    <row r="59" spans="1:19" ht="14.25" customHeight="1" x14ac:dyDescent="0.2">
      <c r="B59" s="422"/>
      <c r="C59" s="423"/>
      <c r="D59" s="254" t="s">
        <v>82</v>
      </c>
      <c r="E59" s="255" t="s">
        <v>76</v>
      </c>
      <c r="F59" s="404" t="s">
        <v>77</v>
      </c>
      <c r="G59" s="417"/>
      <c r="H59" s="402" t="s">
        <v>78</v>
      </c>
      <c r="I59" s="403"/>
      <c r="J59" s="404" t="s">
        <v>79</v>
      </c>
      <c r="K59" s="417"/>
      <c r="L59" s="402" t="s">
        <v>80</v>
      </c>
      <c r="M59" s="403"/>
      <c r="N59" s="404" t="s">
        <v>81</v>
      </c>
      <c r="O59" s="403"/>
      <c r="Q59" s="12"/>
    </row>
    <row r="60" spans="1:19" ht="14.25" customHeight="1" thickBot="1" x14ac:dyDescent="0.25">
      <c r="B60" s="424"/>
      <c r="C60" s="425"/>
      <c r="D60" s="83" t="s">
        <v>5</v>
      </c>
      <c r="E60" s="84" t="s">
        <v>5</v>
      </c>
      <c r="F60" s="85" t="s">
        <v>5</v>
      </c>
      <c r="G60" s="86" t="s">
        <v>7</v>
      </c>
      <c r="H60" s="83" t="s">
        <v>5</v>
      </c>
      <c r="I60" s="84" t="s">
        <v>7</v>
      </c>
      <c r="J60" s="85" t="s">
        <v>5</v>
      </c>
      <c r="K60" s="86" t="s">
        <v>7</v>
      </c>
      <c r="L60" s="83" t="s">
        <v>5</v>
      </c>
      <c r="M60" s="84" t="s">
        <v>7</v>
      </c>
      <c r="N60" s="85" t="s">
        <v>5</v>
      </c>
      <c r="O60" s="84" t="s">
        <v>7</v>
      </c>
      <c r="Q60" s="12"/>
    </row>
    <row r="61" spans="1:19" ht="21" customHeight="1" x14ac:dyDescent="0.2">
      <c r="B61" s="405" t="s">
        <v>24</v>
      </c>
      <c r="C61" s="406"/>
      <c r="D61" s="330">
        <v>-427600</v>
      </c>
      <c r="E61" s="267">
        <v>-230000</v>
      </c>
      <c r="F61" s="331">
        <v>-100000</v>
      </c>
      <c r="G61" s="332"/>
      <c r="H61" s="333">
        <v>-100000</v>
      </c>
      <c r="I61" s="334"/>
      <c r="J61" s="331">
        <v>-100000</v>
      </c>
      <c r="K61" s="332"/>
      <c r="L61" s="333">
        <v>-100000</v>
      </c>
      <c r="M61" s="334"/>
      <c r="N61" s="331">
        <v>-100000</v>
      </c>
      <c r="O61" s="334"/>
      <c r="P61" s="12"/>
      <c r="Q61" s="12"/>
    </row>
    <row r="62" spans="1:19" ht="14.25" customHeight="1" x14ac:dyDescent="0.2">
      <c r="B62" s="126"/>
      <c r="C62" s="128" t="s">
        <v>29</v>
      </c>
      <c r="D62" s="343"/>
      <c r="E62" s="266">
        <v>0</v>
      </c>
      <c r="F62" s="341">
        <v>0</v>
      </c>
      <c r="G62" s="342"/>
      <c r="H62" s="343">
        <v>0</v>
      </c>
      <c r="I62" s="344"/>
      <c r="J62" s="341">
        <v>0</v>
      </c>
      <c r="K62" s="342"/>
      <c r="L62" s="343">
        <v>0</v>
      </c>
      <c r="M62" s="344"/>
      <c r="N62" s="341">
        <v>0</v>
      </c>
      <c r="O62" s="344"/>
      <c r="P62" s="12"/>
      <c r="Q62" s="12" t="s">
        <v>37</v>
      </c>
    </row>
    <row r="63" spans="1:19" ht="16.5" customHeight="1" thickBot="1" x14ac:dyDescent="0.25">
      <c r="B63" s="407" t="s">
        <v>27</v>
      </c>
      <c r="C63" s="408"/>
      <c r="D63" s="345">
        <v>958197</v>
      </c>
      <c r="E63" s="346">
        <v>728197</v>
      </c>
      <c r="F63" s="347">
        <v>628197</v>
      </c>
      <c r="G63" s="348"/>
      <c r="H63" s="345">
        <v>528197</v>
      </c>
      <c r="I63" s="349"/>
      <c r="J63" s="347">
        <v>428197</v>
      </c>
      <c r="K63" s="348"/>
      <c r="L63" s="345">
        <v>328197</v>
      </c>
      <c r="M63" s="349"/>
      <c r="N63" s="347">
        <v>228197</v>
      </c>
      <c r="O63" s="350"/>
      <c r="P63" s="12"/>
    </row>
    <row r="64" spans="1:19" ht="13.95" customHeight="1" x14ac:dyDescent="0.2">
      <c r="A64" s="351"/>
      <c r="B64" s="351"/>
      <c r="C64" s="351"/>
      <c r="D64" s="351"/>
      <c r="E64" s="351"/>
      <c r="F64" s="351"/>
      <c r="G64" s="351"/>
      <c r="H64" s="351"/>
      <c r="I64" s="351"/>
      <c r="J64" s="351"/>
      <c r="K64" s="351"/>
      <c r="L64" s="351"/>
      <c r="M64" s="351"/>
      <c r="N64" s="351"/>
      <c r="O64" s="352"/>
      <c r="P64" s="12"/>
    </row>
    <row r="65" spans="1:17" ht="19.649999999999999" customHeight="1" thickBot="1" x14ac:dyDescent="0.25">
      <c r="B65" s="2" t="s">
        <v>32</v>
      </c>
      <c r="C65" s="13"/>
      <c r="D65" s="3"/>
      <c r="E65" s="38"/>
      <c r="F65" s="38"/>
      <c r="G65" s="3"/>
      <c r="H65" s="38"/>
      <c r="I65" s="3"/>
      <c r="J65" s="38"/>
      <c r="K65" s="3"/>
      <c r="L65" s="38"/>
      <c r="M65" s="3"/>
      <c r="N65" s="38"/>
      <c r="O65" s="3" t="s">
        <v>1</v>
      </c>
    </row>
    <row r="66" spans="1:17" ht="14.25" customHeight="1" x14ac:dyDescent="0.2">
      <c r="B66" s="409"/>
      <c r="C66" s="410"/>
      <c r="D66" s="256" t="s">
        <v>82</v>
      </c>
      <c r="E66" s="257" t="s">
        <v>76</v>
      </c>
      <c r="F66" s="413" t="s">
        <v>77</v>
      </c>
      <c r="G66" s="414"/>
      <c r="H66" s="415" t="s">
        <v>78</v>
      </c>
      <c r="I66" s="416"/>
      <c r="J66" s="413" t="s">
        <v>79</v>
      </c>
      <c r="K66" s="414"/>
      <c r="L66" s="415" t="s">
        <v>80</v>
      </c>
      <c r="M66" s="416"/>
      <c r="N66" s="413" t="s">
        <v>81</v>
      </c>
      <c r="O66" s="416"/>
      <c r="Q66" s="12"/>
    </row>
    <row r="67" spans="1:17" ht="14.25" customHeight="1" thickBot="1" x14ac:dyDescent="0.25">
      <c r="B67" s="411"/>
      <c r="C67" s="412"/>
      <c r="D67" s="95" t="s">
        <v>5</v>
      </c>
      <c r="E67" s="96" t="s">
        <v>5</v>
      </c>
      <c r="F67" s="97" t="s">
        <v>5</v>
      </c>
      <c r="G67" s="98" t="s">
        <v>7</v>
      </c>
      <c r="H67" s="95" t="s">
        <v>5</v>
      </c>
      <c r="I67" s="96" t="s">
        <v>7</v>
      </c>
      <c r="J67" s="97" t="s">
        <v>5</v>
      </c>
      <c r="K67" s="98" t="s">
        <v>7</v>
      </c>
      <c r="L67" s="95" t="s">
        <v>5</v>
      </c>
      <c r="M67" s="96" t="s">
        <v>7</v>
      </c>
      <c r="N67" s="97" t="s">
        <v>5</v>
      </c>
      <c r="O67" s="96" t="s">
        <v>7</v>
      </c>
      <c r="Q67" s="12"/>
    </row>
    <row r="68" spans="1:17" ht="21" customHeight="1" x14ac:dyDescent="0.2">
      <c r="B68" s="393" t="s">
        <v>24</v>
      </c>
      <c r="C68" s="394"/>
      <c r="D68" s="330">
        <v>-95000</v>
      </c>
      <c r="E68" s="267">
        <v>-15000</v>
      </c>
      <c r="F68" s="331">
        <v>-10000</v>
      </c>
      <c r="G68" s="332"/>
      <c r="H68" s="333">
        <v>0</v>
      </c>
      <c r="I68" s="334"/>
      <c r="J68" s="331">
        <v>-10000</v>
      </c>
      <c r="K68" s="332"/>
      <c r="L68" s="333">
        <v>-15000</v>
      </c>
      <c r="M68" s="334"/>
      <c r="N68" s="331">
        <v>0</v>
      </c>
      <c r="O68" s="334"/>
      <c r="P68" s="12"/>
      <c r="Q68" s="12"/>
    </row>
    <row r="69" spans="1:17" ht="16.05" customHeight="1" x14ac:dyDescent="0.2">
      <c r="B69" s="125"/>
      <c r="C69" s="127" t="s">
        <v>29</v>
      </c>
      <c r="D69" s="343"/>
      <c r="E69" s="266">
        <v>0</v>
      </c>
      <c r="F69" s="341">
        <v>0</v>
      </c>
      <c r="G69" s="342"/>
      <c r="H69" s="343">
        <v>0</v>
      </c>
      <c r="I69" s="344"/>
      <c r="J69" s="341">
        <v>0</v>
      </c>
      <c r="K69" s="342"/>
      <c r="L69" s="343">
        <v>0</v>
      </c>
      <c r="M69" s="344"/>
      <c r="N69" s="341">
        <v>0</v>
      </c>
      <c r="O69" s="344"/>
      <c r="P69" s="12"/>
      <c r="Q69" s="12"/>
    </row>
    <row r="70" spans="1:17" ht="16.5" customHeight="1" thickBot="1" x14ac:dyDescent="0.25">
      <c r="B70" s="395" t="s">
        <v>27</v>
      </c>
      <c r="C70" s="396"/>
      <c r="D70" s="345">
        <v>432986</v>
      </c>
      <c r="E70" s="346">
        <v>417986</v>
      </c>
      <c r="F70" s="347">
        <v>407986</v>
      </c>
      <c r="G70" s="348"/>
      <c r="H70" s="345">
        <v>407986</v>
      </c>
      <c r="I70" s="349"/>
      <c r="J70" s="347">
        <v>397986</v>
      </c>
      <c r="K70" s="348"/>
      <c r="L70" s="345">
        <v>382986</v>
      </c>
      <c r="M70" s="349"/>
      <c r="N70" s="347">
        <v>382986</v>
      </c>
      <c r="O70" s="350"/>
      <c r="P70" s="12"/>
    </row>
    <row r="71" spans="1:17" ht="12" customHeight="1" x14ac:dyDescent="0.2">
      <c r="A71" s="351"/>
      <c r="B71" s="351"/>
      <c r="C71" s="351"/>
      <c r="D71" s="351"/>
      <c r="E71" s="351"/>
      <c r="F71" s="351"/>
      <c r="G71" s="351"/>
      <c r="H71" s="351"/>
      <c r="I71" s="351"/>
      <c r="J71" s="351"/>
      <c r="K71" s="351"/>
      <c r="L71" s="351"/>
      <c r="M71" s="351"/>
      <c r="N71" s="351"/>
      <c r="O71" s="352"/>
      <c r="P71" s="12"/>
    </row>
    <row r="72" spans="1:17" ht="19.649999999999999" customHeight="1" thickBot="1" x14ac:dyDescent="0.25">
      <c r="B72" s="2" t="s">
        <v>26</v>
      </c>
      <c r="C72" s="3"/>
      <c r="D72" s="3"/>
      <c r="E72" s="3"/>
      <c r="F72" s="3"/>
      <c r="G72" s="3"/>
      <c r="H72" s="3"/>
      <c r="I72" s="3"/>
      <c r="J72" s="3"/>
      <c r="K72" s="3"/>
      <c r="L72" s="3"/>
      <c r="M72" s="3"/>
      <c r="N72" s="3"/>
      <c r="O72" s="3" t="s">
        <v>1</v>
      </c>
    </row>
    <row r="73" spans="1:17" ht="14.25" customHeight="1" x14ac:dyDescent="0.2">
      <c r="B73" s="454"/>
      <c r="C73" s="455"/>
      <c r="D73" s="252" t="s">
        <v>82</v>
      </c>
      <c r="E73" s="253" t="s">
        <v>76</v>
      </c>
      <c r="F73" s="388" t="s">
        <v>77</v>
      </c>
      <c r="G73" s="401"/>
      <c r="H73" s="386" t="s">
        <v>78</v>
      </c>
      <c r="I73" s="387"/>
      <c r="J73" s="388" t="s">
        <v>79</v>
      </c>
      <c r="K73" s="401"/>
      <c r="L73" s="386" t="s">
        <v>80</v>
      </c>
      <c r="M73" s="387"/>
      <c r="N73" s="388" t="s">
        <v>81</v>
      </c>
      <c r="O73" s="387"/>
      <c r="Q73" s="12"/>
    </row>
    <row r="74" spans="1:17" ht="14.25" customHeight="1" thickBot="1" x14ac:dyDescent="0.25">
      <c r="B74" s="456"/>
      <c r="C74" s="457"/>
      <c r="D74" s="89" t="s">
        <v>5</v>
      </c>
      <c r="E74" s="90" t="s">
        <v>5</v>
      </c>
      <c r="F74" s="91" t="s">
        <v>5</v>
      </c>
      <c r="G74" s="92" t="s">
        <v>7</v>
      </c>
      <c r="H74" s="89" t="s">
        <v>5</v>
      </c>
      <c r="I74" s="90" t="s">
        <v>7</v>
      </c>
      <c r="J74" s="91" t="s">
        <v>5</v>
      </c>
      <c r="K74" s="92" t="s">
        <v>7</v>
      </c>
      <c r="L74" s="89" t="s">
        <v>5</v>
      </c>
      <c r="M74" s="90" t="s">
        <v>7</v>
      </c>
      <c r="N74" s="91" t="s">
        <v>5</v>
      </c>
      <c r="O74" s="90" t="s">
        <v>7</v>
      </c>
      <c r="Q74" s="12"/>
    </row>
    <row r="75" spans="1:17" ht="23.4" customHeight="1" x14ac:dyDescent="0.2">
      <c r="B75" s="389" t="s">
        <v>24</v>
      </c>
      <c r="C75" s="390"/>
      <c r="D75" s="333">
        <v>-1070976</v>
      </c>
      <c r="E75" s="267">
        <v>-1454923</v>
      </c>
      <c r="F75" s="331">
        <v>-688941</v>
      </c>
      <c r="G75" s="332"/>
      <c r="H75" s="333">
        <v>-818022.75310234167</v>
      </c>
      <c r="I75" s="334"/>
      <c r="J75" s="331">
        <v>-641878.26401194558</v>
      </c>
      <c r="K75" s="332"/>
      <c r="L75" s="333">
        <v>-685606.98508104682</v>
      </c>
      <c r="M75" s="334"/>
      <c r="N75" s="331">
        <v>-427584.09154730104</v>
      </c>
      <c r="O75" s="334"/>
      <c r="P75" s="12"/>
      <c r="Q75" s="12"/>
    </row>
    <row r="76" spans="1:17" ht="16.5" customHeight="1" x14ac:dyDescent="0.2">
      <c r="B76" s="379"/>
      <c r="C76" s="380" t="s">
        <v>16</v>
      </c>
      <c r="D76" s="340" t="s">
        <v>17</v>
      </c>
      <c r="E76" s="266">
        <v>310000</v>
      </c>
      <c r="F76" s="341">
        <v>200000</v>
      </c>
      <c r="G76" s="342"/>
      <c r="H76" s="343">
        <v>200000</v>
      </c>
      <c r="I76" s="344"/>
      <c r="J76" s="341">
        <v>200000</v>
      </c>
      <c r="K76" s="342"/>
      <c r="L76" s="343">
        <v>200000</v>
      </c>
      <c r="M76" s="344"/>
      <c r="N76" s="341">
        <v>200000</v>
      </c>
      <c r="O76" s="344"/>
      <c r="P76" s="12"/>
      <c r="Q76" s="12"/>
    </row>
    <row r="77" spans="1:17" ht="16.05" customHeight="1" thickBot="1" x14ac:dyDescent="0.25">
      <c r="B77" s="391" t="s">
        <v>27</v>
      </c>
      <c r="C77" s="392"/>
      <c r="D77" s="345">
        <v>5079398</v>
      </c>
      <c r="E77" s="346">
        <v>3934475</v>
      </c>
      <c r="F77" s="347">
        <v>3445534</v>
      </c>
      <c r="G77" s="348"/>
      <c r="H77" s="345">
        <v>2827511.2468976583</v>
      </c>
      <c r="I77" s="349"/>
      <c r="J77" s="347">
        <v>2385632.9828857128</v>
      </c>
      <c r="K77" s="348"/>
      <c r="L77" s="345">
        <v>1900025.9978046659</v>
      </c>
      <c r="M77" s="349"/>
      <c r="N77" s="347">
        <v>1672441.9062573649</v>
      </c>
      <c r="O77" s="350"/>
      <c r="P77" s="12"/>
    </row>
    <row r="78" spans="1:17" ht="7.5" customHeight="1" x14ac:dyDescent="0.2">
      <c r="B78" s="351"/>
      <c r="C78" s="351"/>
      <c r="D78" s="351"/>
      <c r="E78" s="351"/>
      <c r="F78" s="351"/>
      <c r="G78" s="351"/>
      <c r="H78" s="351"/>
      <c r="I78" s="351"/>
      <c r="J78" s="351"/>
      <c r="K78" s="351"/>
      <c r="L78" s="351"/>
      <c r="M78" s="351"/>
      <c r="N78" s="351"/>
      <c r="O78" s="352"/>
      <c r="P78" s="12"/>
    </row>
    <row r="79" spans="1:17" ht="16.95" customHeight="1" x14ac:dyDescent="0.2">
      <c r="D79" s="353"/>
    </row>
  </sheetData>
  <mergeCells count="56">
    <mergeCell ref="B12:C13"/>
    <mergeCell ref="F12:G12"/>
    <mergeCell ref="H12:I12"/>
    <mergeCell ref="J12:K12"/>
    <mergeCell ref="N12:O12"/>
    <mergeCell ref="B14:C14"/>
    <mergeCell ref="B23:C23"/>
    <mergeCell ref="B24:C24"/>
    <mergeCell ref="B28:C29"/>
    <mergeCell ref="F28:G28"/>
    <mergeCell ref="H28:I28"/>
    <mergeCell ref="J28:K28"/>
    <mergeCell ref="L28:M28"/>
    <mergeCell ref="N28:O28"/>
    <mergeCell ref="L12:M12"/>
    <mergeCell ref="B41:C41"/>
    <mergeCell ref="B45:C46"/>
    <mergeCell ref="F45:G45"/>
    <mergeCell ref="H45:I45"/>
    <mergeCell ref="J45:K45"/>
    <mergeCell ref="N45:O45"/>
    <mergeCell ref="B47:C47"/>
    <mergeCell ref="B50:C50"/>
    <mergeCell ref="B53:C54"/>
    <mergeCell ref="F53:G53"/>
    <mergeCell ref="H53:I53"/>
    <mergeCell ref="J53:K53"/>
    <mergeCell ref="L53:M53"/>
    <mergeCell ref="N53:O53"/>
    <mergeCell ref="L45:M45"/>
    <mergeCell ref="B55:C55"/>
    <mergeCell ref="B56:C56"/>
    <mergeCell ref="B59:C60"/>
    <mergeCell ref="F59:G59"/>
    <mergeCell ref="H59:I59"/>
    <mergeCell ref="L59:M59"/>
    <mergeCell ref="N59:O59"/>
    <mergeCell ref="B61:C61"/>
    <mergeCell ref="B63:C63"/>
    <mergeCell ref="B66:C67"/>
    <mergeCell ref="F66:G66"/>
    <mergeCell ref="H66:I66"/>
    <mergeCell ref="J66:K66"/>
    <mergeCell ref="L66:M66"/>
    <mergeCell ref="N66:O66"/>
    <mergeCell ref="J59:K59"/>
    <mergeCell ref="L73:M73"/>
    <mergeCell ref="N73:O73"/>
    <mergeCell ref="B75:C75"/>
    <mergeCell ref="B77:C77"/>
    <mergeCell ref="B68:C68"/>
    <mergeCell ref="B70:C70"/>
    <mergeCell ref="B73:C74"/>
    <mergeCell ref="F73:G73"/>
    <mergeCell ref="H73:I73"/>
    <mergeCell ref="J73:K73"/>
  </mergeCells>
  <phoneticPr fontId="7"/>
  <dataValidations count="1">
    <dataValidation imeMode="off" allowBlank="1" showInputMessage="1" showErrorMessage="1" sqref="C2:H2 C51 D52:L65516 D3:D50 E3:L51 Q2 M1:O1 M3:O1048576 J2:N2" xr:uid="{F9F66201-7BBB-4779-BDF6-B04F00F5B363}"/>
  </dataValidations>
  <printOptions horizontalCentered="1"/>
  <pageMargins left="0.39370078740157483" right="0.19685039370078741" top="0.59055118110236227" bottom="0.39370078740157483" header="0.51181102362204722" footer="0.23622047244094491"/>
  <pageSetup paperSize="8" fitToWidth="0" orientation="portrait" blackAndWhite="1" r:id="rId1"/>
  <headerFooter alignWithMargins="0">
    <oddFooter>&amp;C-9-</oddFooter>
  </headerFooter>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I11"/>
  <sheetViews>
    <sheetView workbookViewId="0">
      <selection activeCell="H3" sqref="H3"/>
    </sheetView>
  </sheetViews>
  <sheetFormatPr defaultRowHeight="13.2" x14ac:dyDescent="0.2"/>
  <cols>
    <col min="1" max="1" width="8.77734375" customWidth="1"/>
    <col min="2" max="3" width="12.21875" customWidth="1"/>
    <col min="4" max="4" width="11.6640625" bestFit="1" customWidth="1"/>
    <col min="5" max="8" width="10.44140625" bestFit="1" customWidth="1"/>
    <col min="9" max="9" width="9.44140625" bestFit="1" customWidth="1"/>
  </cols>
  <sheetData>
    <row r="1" spans="1:9" x14ac:dyDescent="0.2">
      <c r="A1" t="s">
        <v>40</v>
      </c>
    </row>
    <row r="2" spans="1:9" x14ac:dyDescent="0.2">
      <c r="C2" s="153" t="s">
        <v>45</v>
      </c>
      <c r="D2" s="153" t="s">
        <v>46</v>
      </c>
      <c r="E2" s="153" t="s">
        <v>41</v>
      </c>
      <c r="F2" s="153" t="s">
        <v>42</v>
      </c>
      <c r="G2" s="153" t="s">
        <v>43</v>
      </c>
      <c r="H2" s="153" t="s">
        <v>44</v>
      </c>
    </row>
    <row r="3" spans="1:9" x14ac:dyDescent="0.2">
      <c r="A3" t="s">
        <v>47</v>
      </c>
      <c r="C3" s="150">
        <v>12673476</v>
      </c>
      <c r="D3" s="150">
        <v>12273538</v>
      </c>
      <c r="E3" s="150">
        <v>12118770</v>
      </c>
      <c r="F3" s="150">
        <v>11802326</v>
      </c>
      <c r="G3" s="150">
        <v>12602372</v>
      </c>
      <c r="H3" s="150">
        <v>12516948</v>
      </c>
    </row>
    <row r="4" spans="1:9" x14ac:dyDescent="0.2">
      <c r="A4" t="s">
        <v>48</v>
      </c>
      <c r="C4" s="150" t="e">
        <f>ROUND('財政計画（内部打ち合わせ用）'!D24-'財政計画（内部打ち合わせ用）'!D23,-3)</f>
        <v>#REF!</v>
      </c>
      <c r="D4" s="150" t="e">
        <f>ROUND('財政計画（内部打ち合わせ用）'!E24-'財政計画（内部打ち合わせ用）'!E23,-3)</f>
        <v>#REF!</v>
      </c>
      <c r="E4" s="150" t="e">
        <f>ROUND('財政計画（内部打ち合わせ用）'!F24-'財政計画（内部打ち合わせ用）'!F23,-3)</f>
        <v>#REF!</v>
      </c>
      <c r="F4" s="150" t="e">
        <f>ROUND('財政計画（内部打ち合わせ用）'!H24-'財政計画（内部打ち合わせ用）'!H23,-3)</f>
        <v>#REF!</v>
      </c>
      <c r="G4" s="150" t="e">
        <f>ROUND('財政計画（内部打ち合わせ用）'!J24-'財政計画（内部打ち合わせ用）'!J23,-3)</f>
        <v>#REF!</v>
      </c>
      <c r="H4" s="150" t="e">
        <f>ROUND('財政計画（内部打ち合わせ用）'!L24-'財政計画（内部打ち合わせ用）'!L23,-3)</f>
        <v>#REF!</v>
      </c>
      <c r="I4" s="150"/>
    </row>
    <row r="5" spans="1:9" x14ac:dyDescent="0.2">
      <c r="B5" t="s">
        <v>49</v>
      </c>
      <c r="C5" s="155" t="e">
        <f t="shared" ref="C5:H5" si="0">C4-C3</f>
        <v>#REF!</v>
      </c>
      <c r="D5" s="155" t="e">
        <f t="shared" si="0"/>
        <v>#REF!</v>
      </c>
      <c r="E5" s="155" t="e">
        <f t="shared" si="0"/>
        <v>#REF!</v>
      </c>
      <c r="F5" s="155" t="e">
        <f t="shared" si="0"/>
        <v>#REF!</v>
      </c>
      <c r="G5" s="155" t="e">
        <f t="shared" si="0"/>
        <v>#REF!</v>
      </c>
      <c r="H5" s="155" t="e">
        <f t="shared" si="0"/>
        <v>#REF!</v>
      </c>
    </row>
    <row r="6" spans="1:9" x14ac:dyDescent="0.2">
      <c r="C6" s="151"/>
      <c r="D6" s="151"/>
      <c r="E6" s="151"/>
      <c r="F6" s="151"/>
      <c r="G6" s="151"/>
      <c r="H6" s="151"/>
    </row>
    <row r="7" spans="1:9" x14ac:dyDescent="0.2">
      <c r="A7" t="s">
        <v>51</v>
      </c>
    </row>
    <row r="8" spans="1:9" x14ac:dyDescent="0.2">
      <c r="C8" s="153" t="s">
        <v>45</v>
      </c>
      <c r="D8" s="153" t="s">
        <v>46</v>
      </c>
      <c r="E8" s="153" t="s">
        <v>41</v>
      </c>
      <c r="F8" s="153" t="s">
        <v>42</v>
      </c>
      <c r="G8" s="153" t="s">
        <v>43</v>
      </c>
      <c r="H8" s="153" t="s">
        <v>44</v>
      </c>
      <c r="I8" s="153" t="s">
        <v>52</v>
      </c>
    </row>
    <row r="9" spans="1:9" x14ac:dyDescent="0.2">
      <c r="A9" t="s">
        <v>47</v>
      </c>
      <c r="C9" s="150">
        <v>6985086</v>
      </c>
      <c r="D9" s="150">
        <v>6425237</v>
      </c>
      <c r="E9" s="150">
        <v>5819593</v>
      </c>
      <c r="F9" s="150">
        <v>5059208</v>
      </c>
      <c r="G9" s="150">
        <v>4550704</v>
      </c>
      <c r="H9" s="150">
        <v>3983541</v>
      </c>
    </row>
    <row r="10" spans="1:9" x14ac:dyDescent="0.2">
      <c r="A10" t="s">
        <v>48</v>
      </c>
      <c r="C10" s="150" t="e">
        <f>'財政計画（内部打ち合わせ用）'!D81</f>
        <v>#REF!</v>
      </c>
      <c r="D10" s="150" t="e">
        <f>'財政計画（内部打ち合わせ用）'!E81</f>
        <v>#REF!</v>
      </c>
      <c r="E10" s="150" t="e">
        <f>'財政計画（内部打ち合わせ用）'!F81</f>
        <v>#REF!</v>
      </c>
      <c r="F10" s="150" t="e">
        <f>'財政計画（内部打ち合わせ用）'!H81</f>
        <v>#REF!</v>
      </c>
      <c r="G10" s="150" t="e">
        <f>'財政計画（内部打ち合わせ用）'!J81</f>
        <v>#REF!</v>
      </c>
      <c r="H10" s="150" t="e">
        <f>'財政計画（内部打ち合わせ用）'!L81</f>
        <v>#REF!</v>
      </c>
      <c r="I10" s="150" t="e">
        <f>'財政計画（内部打ち合わせ用）'!N81</f>
        <v>#REF!</v>
      </c>
    </row>
    <row r="11" spans="1:9" x14ac:dyDescent="0.2">
      <c r="B11" t="s">
        <v>49</v>
      </c>
      <c r="C11" s="155" t="e">
        <f t="shared" ref="C11:H11" si="1">C10-C9</f>
        <v>#REF!</v>
      </c>
      <c r="D11" s="155" t="e">
        <f t="shared" si="1"/>
        <v>#REF!</v>
      </c>
      <c r="E11" s="155" t="e">
        <f t="shared" si="1"/>
        <v>#REF!</v>
      </c>
      <c r="F11" s="155" t="e">
        <f t="shared" si="1"/>
        <v>#REF!</v>
      </c>
      <c r="G11" s="155" t="e">
        <f t="shared" si="1"/>
        <v>#REF!</v>
      </c>
      <c r="H11" s="155" t="e">
        <f t="shared" si="1"/>
        <v>#REF!</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財政計画（内部打ち合わせ・公表用） (2)</vt:lpstr>
      <vt:lpstr>財政計画（内部打ち合わせ用）</vt:lpstr>
      <vt:lpstr>中期財政計画</vt:lpstr>
      <vt:lpstr>内部検討時比較表</vt:lpstr>
      <vt:lpstr>'財政計画（内部打ち合わせ・公表用） (2)'!Print_Area</vt:lpstr>
      <vt:lpstr>'財政計画（内部打ち合わせ用）'!Print_Area</vt:lpstr>
      <vt:lpstr>中期財政計画!Print_Area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勝又　博文</dc:creator>
  <cp:lastModifiedBy>伊倉　佑哉</cp:lastModifiedBy>
  <cp:lastPrinted>2021-10-01T07:22:50Z</cp:lastPrinted>
  <dcterms:created xsi:type="dcterms:W3CDTF">2019-09-18T23:12:04Z</dcterms:created>
  <dcterms:modified xsi:type="dcterms:W3CDTF">2021-10-08T07:27:57Z</dcterms:modified>
</cp:coreProperties>
</file>